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codeName="ThisWorkbook" autoCompressPictures="0"/>
  <bookViews>
    <workbookView xWindow="680" yWindow="0" windowWidth="24560" windowHeight="17200" tabRatio="903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A8" i="21"/>
  <c r="B8" i="21"/>
  <c r="C22" i="22"/>
  <c r="Q14" i="38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B7" i="21"/>
  <c r="C16" i="22"/>
  <c r="B25" i="38"/>
  <c r="A18" i="21"/>
  <c r="B18" i="21"/>
  <c r="R16" i="22"/>
  <c r="G25" i="38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M16" i="22"/>
  <c r="B36" i="38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H16" i="22"/>
  <c r="G36" i="38"/>
  <c r="Q46" i="38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L46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L67" i="38"/>
  <c r="Q67" i="38"/>
  <c r="K71" i="38"/>
  <c r="K72" i="38"/>
  <c r="K73" i="38"/>
  <c r="K74" i="38"/>
  <c r="K75" i="38"/>
  <c r="K76" i="38"/>
  <c r="K77" i="38"/>
  <c r="L71" i="38"/>
  <c r="T71" i="38"/>
  <c r="T72" i="38"/>
  <c r="T73" i="38"/>
  <c r="T74" i="38"/>
  <c r="T75" i="38"/>
  <c r="T76" i="38"/>
  <c r="T77" i="38"/>
  <c r="R71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L80" i="38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O84" i="38"/>
  <c r="O85" i="38"/>
  <c r="O86" i="38"/>
  <c r="O87" i="38"/>
  <c r="O88" i="38"/>
  <c r="O89" i="38"/>
  <c r="O90" i="38"/>
  <c r="M84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<sst xmlns="http://schemas.openxmlformats.org/spreadsheetml/2006/main" count="171" uniqueCount="66">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</sst>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673100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675566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C19"/>
  <sheetViews>
    <sheetView showGridLines="0" tabSelected="1" zoomScaleSheetLayoutView="100" workbookViewId="0">
      <selection activeCell="B7" sqref="B7"/>
    </sheetView>
  </sheetViews>
  <sheetFormatPr baseColWidth="10" defaultRowHeight="12" x14ac:dyDescent="0"/>
  <cols>
    <col min="1" max="1" width="16.5703125" style="109" bestFit="1" customWidth="1"/>
    <col min="2" max="2" width="29.7109375" style="109" customWidth="1"/>
    <col min="3" max="3" width="30.85546875" style="109" customWidth="1"/>
    <col min="4" max="16384" width="10.7109375" style="109"/>
  </cols>
  <sheetData>
    <row r="1" spans="1:3" ht="97" customHeight="1">
      <c r="A1" s="184" t="s">
        <v>3</v>
      </c>
      <c r="B1" s="185"/>
      <c r="C1" s="185"/>
    </row>
    <row r="2" spans="1:3" ht="25" customHeight="1">
      <c r="A2" s="186" t="s">
        <v>18</v>
      </c>
      <c r="B2" s="186"/>
      <c r="C2" s="186"/>
    </row>
    <row r="3" spans="1:3" ht="25" customHeight="1">
      <c r="A3" s="189" t="s">
        <v>29</v>
      </c>
      <c r="B3" s="189"/>
      <c r="C3" s="189"/>
    </row>
    <row r="4" spans="1:3" ht="25" customHeight="1">
      <c r="A4" s="110" t="s">
        <v>5</v>
      </c>
      <c r="B4" s="61"/>
      <c r="C4" s="111"/>
    </row>
    <row r="5" spans="1:3" ht="25" customHeight="1">
      <c r="A5" s="110" t="s">
        <v>46</v>
      </c>
      <c r="B5" s="10"/>
      <c r="C5" s="111"/>
    </row>
    <row r="6" spans="1:3" ht="25" customHeight="1">
      <c r="A6" s="110" t="s">
        <v>49</v>
      </c>
      <c r="B6" s="52" t="s">
        <v>65</v>
      </c>
      <c r="C6" s="111"/>
    </row>
    <row r="7" spans="1:3" ht="25" customHeight="1">
      <c r="A7" s="110" t="s">
        <v>0</v>
      </c>
      <c r="B7" s="10" t="s">
        <v>64</v>
      </c>
      <c r="C7" s="111" t="s">
        <v>4</v>
      </c>
    </row>
    <row r="8" spans="1:3" ht="25" customHeight="1">
      <c r="A8" s="110" t="s">
        <v>47</v>
      </c>
      <c r="B8" s="15">
        <v>20</v>
      </c>
      <c r="C8" s="111"/>
    </row>
    <row r="9" spans="1:3" ht="25" customHeight="1">
      <c r="A9" s="9" t="s">
        <v>31</v>
      </c>
      <c r="B9" s="51"/>
      <c r="C9" s="111" t="s">
        <v>50</v>
      </c>
    </row>
    <row r="10" spans="1:3" ht="25" customHeight="1">
      <c r="A10" s="112"/>
      <c r="B10" s="112"/>
      <c r="C10" s="113"/>
    </row>
    <row r="11" spans="1:3" ht="25" customHeight="1">
      <c r="A11" s="189" t="s">
        <v>30</v>
      </c>
      <c r="B11" s="189"/>
      <c r="C11" s="189"/>
    </row>
    <row r="12" spans="1:3" ht="30" customHeight="1">
      <c r="A12" s="110" t="s">
        <v>48</v>
      </c>
      <c r="B12" s="14"/>
      <c r="C12" s="114"/>
    </row>
    <row r="13" spans="1:3" ht="30" customHeight="1">
      <c r="A13" s="9" t="s">
        <v>26</v>
      </c>
      <c r="B13" s="13"/>
      <c r="C13" s="111"/>
    </row>
    <row r="14" spans="1:3" ht="30" customHeight="1">
      <c r="A14" s="9" t="s">
        <v>27</v>
      </c>
      <c r="B14" s="16"/>
      <c r="C14" s="115"/>
    </row>
    <row r="16" spans="1:3" ht="92" customHeight="1">
      <c r="A16" s="187" t="s">
        <v>10</v>
      </c>
      <c r="B16" s="187"/>
      <c r="C16" s="187"/>
    </row>
    <row r="17" spans="1:3" ht="15" customHeight="1">
      <c r="A17" s="190" t="s">
        <v>13</v>
      </c>
      <c r="B17" s="190"/>
      <c r="C17" s="116"/>
    </row>
    <row r="18" spans="1:3" ht="15" customHeight="1">
      <c r="A18" s="191" t="s">
        <v>28</v>
      </c>
      <c r="B18" s="190"/>
      <c r="C18" s="11"/>
    </row>
    <row r="19" spans="1:3" ht="15" customHeight="1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C5" sqref="C5"/>
    </sheetView>
  </sheetViews>
  <sheetFormatPr baseColWidth="10" defaultRowHeight="38" outlineLevelCol="1" x14ac:dyDescent="0"/>
  <cols>
    <col min="1" max="1" width="15.85546875" style="3" customWidth="1"/>
    <col min="2" max="2" width="22.28515625" style="63" customWidth="1" outlineLevel="1"/>
    <col min="3" max="3" width="54" style="6" bestFit="1" customWidth="1"/>
    <col min="4" max="4" width="18.7109375" style="6" bestFit="1" customWidth="1"/>
    <col min="5" max="5" width="50.7109375" style="6" customWidth="1"/>
    <col min="6" max="8" width="14.7109375" style="7" customWidth="1"/>
    <col min="9" max="9" width="10.85546875" style="7" hidden="1" customWidth="1"/>
    <col min="10" max="10" width="50.5703125" style="6" customWidth="1"/>
    <col min="11" max="11" width="14.85546875" style="8" customWidth="1"/>
    <col min="12" max="12" width="14.85546875" style="7" customWidth="1"/>
    <col min="13" max="13" width="14.42578125" style="7" customWidth="1"/>
    <col min="14" max="14" width="10.5703125" style="7" hidden="1" customWidth="1"/>
    <col min="15" max="15" width="50.7109375" style="6" customWidth="1"/>
    <col min="16" max="16" width="14.85546875" style="7" customWidth="1"/>
    <col min="17" max="17" width="14.85546875" style="8" customWidth="1"/>
    <col min="18" max="18" width="14.42578125" style="7" customWidth="1"/>
    <col min="19" max="19" width="10.7109375" style="7" hidden="1" customWidth="1"/>
    <col min="20" max="20" width="14.5703125" style="7" customWidth="1"/>
    <col min="21" max="21" width="8.42578125" style="2" hidden="1" customWidth="1"/>
    <col min="22" max="22" width="4.42578125" style="3" customWidth="1"/>
    <col min="23" max="23" width="33.42578125" style="63" hidden="1" customWidth="1" outlineLevel="1"/>
    <col min="24" max="24" width="4.42578125" style="3" customWidth="1" collapsed="1"/>
    <col min="25" max="25" width="6.85546875" style="3" customWidth="1"/>
    <col min="26" max="26" width="3.140625" style="3" customWidth="1"/>
    <col min="27" max="27" width="1" style="5" customWidth="1"/>
    <col min="28" max="28" width="9.5703125" style="3" customWidth="1"/>
    <col min="29" max="29" width="9.7109375" style="3" customWidth="1"/>
    <col min="30" max="16384" width="10.7109375" style="3"/>
  </cols>
  <sheetData>
    <row r="1" spans="1:27" ht="38" customHeight="1">
      <c r="A1" s="192" t="str">
        <f>CONCATENATE(INFO!B7," - ",INFO!B9)</f>
        <v xml:space="preserve">CARABINE - 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" customHeight="1" thickBot="1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" customHeight="1" thickTop="1">
      <c r="A5" s="117">
        <v>1</v>
      </c>
      <c r="B5" s="179">
        <f>RANK(W5,W$5:W$44,0)</f>
        <v>1</v>
      </c>
      <c r="C5" s="71"/>
      <c r="D5" s="72"/>
      <c r="E5" s="73"/>
      <c r="F5" s="140"/>
      <c r="G5" s="140"/>
      <c r="H5" s="141">
        <f t="shared" ref="H5:H44" si="0">SUM(F5:G5)</f>
        <v>0</v>
      </c>
      <c r="I5" s="74"/>
      <c r="J5" s="73"/>
      <c r="K5" s="140"/>
      <c r="L5" s="140"/>
      <c r="M5" s="141">
        <f t="shared" ref="M5:M44" si="1">SUM(K5:L5)</f>
        <v>0</v>
      </c>
      <c r="N5" s="74"/>
      <c r="O5" s="73"/>
      <c r="P5" s="140"/>
      <c r="Q5" s="140"/>
      <c r="R5" s="141">
        <f t="shared" ref="R5:R44" si="2">SUM(P5:Q5)</f>
        <v>0</v>
      </c>
      <c r="S5" s="74"/>
      <c r="T5" s="146">
        <f t="shared" ref="T5:T44" si="3">SUM(H5+M5+R5)</f>
        <v>0</v>
      </c>
      <c r="U5" s="120">
        <f>I5+N5+S5</f>
        <v>0</v>
      </c>
      <c r="W5" s="172">
        <f>H5+M5+R5+(0.000001*(I5+N5+S5))+(0.000000001*(G5+L5+Q5))</f>
        <v>0</v>
      </c>
    </row>
    <row r="6" spans="1:27" s="4" customFormat="1" ht="47" customHeight="1">
      <c r="A6" s="118">
        <v>2</v>
      </c>
      <c r="B6" s="180">
        <f t="shared" ref="B6:B44" si="4">RANK(W6,W$5:W$44,0)</f>
        <v>1</v>
      </c>
      <c r="C6" s="62"/>
      <c r="D6" s="64"/>
      <c r="E6" s="67"/>
      <c r="F6" s="142"/>
      <c r="G6" s="142"/>
      <c r="H6" s="143">
        <f t="shared" si="0"/>
        <v>0</v>
      </c>
      <c r="I6" s="68"/>
      <c r="J6" s="67"/>
      <c r="K6" s="142"/>
      <c r="L6" s="142"/>
      <c r="M6" s="143">
        <f t="shared" si="1"/>
        <v>0</v>
      </c>
      <c r="N6" s="68"/>
      <c r="O6" s="67"/>
      <c r="P6" s="142"/>
      <c r="Q6" s="142"/>
      <c r="R6" s="143">
        <f t="shared" si="2"/>
        <v>0</v>
      </c>
      <c r="S6" s="68"/>
      <c r="T6" s="147">
        <f t="shared" si="3"/>
        <v>0</v>
      </c>
      <c r="U6" s="121">
        <f t="shared" ref="U6:U44" si="5">I6+N6+S6</f>
        <v>0</v>
      </c>
      <c r="W6" s="172">
        <f t="shared" ref="W6:W44" si="6">H6+M6+R6+(0.000001*(I6+N6+S6))+(0.000000001*(G6+L6+Q6))</f>
        <v>0</v>
      </c>
    </row>
    <row r="7" spans="1:27" s="4" customFormat="1" ht="47" customHeight="1">
      <c r="A7" s="118">
        <v>3</v>
      </c>
      <c r="B7" s="180">
        <f t="shared" si="4"/>
        <v>1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7" customHeight="1">
      <c r="A8" s="118">
        <v>4</v>
      </c>
      <c r="B8" s="180">
        <f t="shared" si="4"/>
        <v>1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" customHeight="1">
      <c r="A9" s="118">
        <v>5</v>
      </c>
      <c r="B9" s="180">
        <f t="shared" si="4"/>
        <v>1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" customHeight="1">
      <c r="A10" s="118">
        <v>6</v>
      </c>
      <c r="B10" s="180">
        <f t="shared" si="4"/>
        <v>1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" customHeight="1">
      <c r="A11" s="118">
        <v>7</v>
      </c>
      <c r="B11" s="180">
        <f t="shared" si="4"/>
        <v>1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" customHeight="1">
      <c r="A12" s="118">
        <v>8</v>
      </c>
      <c r="B12" s="180">
        <f t="shared" si="4"/>
        <v>1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" customHeight="1">
      <c r="A13" s="118">
        <v>9</v>
      </c>
      <c r="B13" s="180">
        <f t="shared" si="4"/>
        <v>1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" customHeight="1">
      <c r="A14" s="118">
        <v>10</v>
      </c>
      <c r="B14" s="180">
        <f t="shared" si="4"/>
        <v>1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" customHeight="1">
      <c r="A15" s="118">
        <v>11</v>
      </c>
      <c r="B15" s="180">
        <f t="shared" si="4"/>
        <v>1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" customHeight="1">
      <c r="A16" s="118">
        <v>12</v>
      </c>
      <c r="B16" s="180">
        <f t="shared" si="4"/>
        <v>1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" customHeight="1">
      <c r="A17" s="118">
        <v>13</v>
      </c>
      <c r="B17" s="180">
        <f t="shared" si="4"/>
        <v>1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" customHeight="1">
      <c r="A18" s="118">
        <v>14</v>
      </c>
      <c r="B18" s="180">
        <f t="shared" si="4"/>
        <v>1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" customHeight="1">
      <c r="A19" s="118">
        <v>15</v>
      </c>
      <c r="B19" s="180">
        <f t="shared" si="4"/>
        <v>1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" customHeight="1">
      <c r="A20" s="118">
        <v>16</v>
      </c>
      <c r="B20" s="180">
        <f t="shared" si="4"/>
        <v>1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" customHeight="1">
      <c r="A21" s="118">
        <v>17</v>
      </c>
      <c r="B21" s="180">
        <f t="shared" si="4"/>
        <v>1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" customHeight="1">
      <c r="A22" s="118">
        <v>18</v>
      </c>
      <c r="B22" s="180">
        <f t="shared" si="4"/>
        <v>1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" customHeight="1">
      <c r="A23" s="118">
        <v>19</v>
      </c>
      <c r="B23" s="180">
        <f t="shared" si="4"/>
        <v>1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" customHeight="1">
      <c r="A24" s="118">
        <v>20</v>
      </c>
      <c r="B24" s="180">
        <f t="shared" si="4"/>
        <v>1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" customHeight="1">
      <c r="A25" s="118">
        <v>21</v>
      </c>
      <c r="B25" s="180">
        <f t="shared" si="4"/>
        <v>1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" customHeight="1">
      <c r="A26" s="118">
        <v>22</v>
      </c>
      <c r="B26" s="180">
        <f t="shared" si="4"/>
        <v>1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" customHeight="1">
      <c r="A27" s="118">
        <v>23</v>
      </c>
      <c r="B27" s="180">
        <f t="shared" si="4"/>
        <v>1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" customHeight="1">
      <c r="A28" s="118">
        <v>24</v>
      </c>
      <c r="B28" s="180">
        <f t="shared" si="4"/>
        <v>1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" customHeight="1">
      <c r="A29" s="118">
        <v>25</v>
      </c>
      <c r="B29" s="180">
        <f t="shared" si="4"/>
        <v>1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" customHeight="1">
      <c r="A30" s="118">
        <v>26</v>
      </c>
      <c r="B30" s="180">
        <f t="shared" si="4"/>
        <v>1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" customHeight="1">
      <c r="A31" s="118">
        <v>27</v>
      </c>
      <c r="B31" s="180">
        <f t="shared" si="4"/>
        <v>1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" customHeight="1">
      <c r="A32" s="118">
        <v>28</v>
      </c>
      <c r="B32" s="180">
        <f t="shared" si="4"/>
        <v>1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" customHeight="1">
      <c r="A33" s="118">
        <v>29</v>
      </c>
      <c r="B33" s="180">
        <f t="shared" si="4"/>
        <v>1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" customHeight="1">
      <c r="A34" s="118">
        <v>30</v>
      </c>
      <c r="B34" s="180">
        <f t="shared" si="4"/>
        <v>1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" customHeight="1">
      <c r="A35" s="118">
        <v>31</v>
      </c>
      <c r="B35" s="180">
        <f t="shared" si="4"/>
        <v>1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" customHeight="1">
      <c r="A36" s="118">
        <v>32</v>
      </c>
      <c r="B36" s="180">
        <f t="shared" si="4"/>
        <v>1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" customHeight="1">
      <c r="A37" s="118">
        <v>33</v>
      </c>
      <c r="B37" s="180">
        <f t="shared" si="4"/>
        <v>1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" customHeight="1">
      <c r="A38" s="118">
        <v>34</v>
      </c>
      <c r="B38" s="180">
        <f t="shared" si="4"/>
        <v>1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" customHeight="1">
      <c r="A39" s="118">
        <v>35</v>
      </c>
      <c r="B39" s="180">
        <f t="shared" si="4"/>
        <v>1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" customHeight="1">
      <c r="A40" s="118">
        <v>36</v>
      </c>
      <c r="B40" s="180">
        <f t="shared" si="4"/>
        <v>1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" customHeight="1">
      <c r="A41" s="118">
        <v>37</v>
      </c>
      <c r="B41" s="180">
        <f t="shared" si="4"/>
        <v>1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" customHeight="1">
      <c r="A42" s="118">
        <v>38</v>
      </c>
      <c r="B42" s="180">
        <f t="shared" si="4"/>
        <v>1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" customHeight="1">
      <c r="A43" s="118">
        <v>39</v>
      </c>
      <c r="B43" s="180">
        <f t="shared" si="4"/>
        <v>1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" customHeight="1" thickBot="1">
      <c r="A44" s="119">
        <v>40</v>
      </c>
      <c r="B44" s="181">
        <f t="shared" si="4"/>
        <v>1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39" thickTop="1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RowHeight="38" x14ac:dyDescent="0"/>
  <cols>
    <col min="1" max="1" width="15.85546875" style="81" customWidth="1"/>
    <col min="2" max="2" width="54.42578125" style="90" bestFit="1" customWidth="1"/>
    <col min="3" max="3" width="21.140625" style="90" customWidth="1"/>
    <col min="4" max="4" width="50.7109375" style="90" customWidth="1"/>
    <col min="5" max="7" width="14.5703125" style="91" customWidth="1"/>
    <col min="8" max="8" width="0.140625" style="91" customWidth="1"/>
    <col min="9" max="9" width="50.5703125" style="90" customWidth="1"/>
    <col min="10" max="10" width="14.5703125" style="92" customWidth="1"/>
    <col min="11" max="11" width="14.5703125" style="91" customWidth="1"/>
    <col min="12" max="12" width="14" style="91" customWidth="1"/>
    <col min="13" max="13" width="10.5703125" style="91" hidden="1" customWidth="1"/>
    <col min="14" max="14" width="50.7109375" style="90" customWidth="1"/>
    <col min="15" max="15" width="14.7109375" style="91" customWidth="1"/>
    <col min="16" max="16" width="14.7109375" style="92" customWidth="1"/>
    <col min="17" max="17" width="14.7109375" style="91" customWidth="1"/>
    <col min="18" max="18" width="10.7109375" style="91" hidden="1" customWidth="1"/>
    <col min="19" max="19" width="15.140625" style="91" customWidth="1"/>
    <col min="20" max="20" width="8.42578125" style="93" hidden="1" customWidth="1"/>
    <col min="21" max="21" width="4.42578125" style="81" customWidth="1"/>
    <col min="22" max="22" width="19.140625" style="81" customWidth="1"/>
    <col min="23" max="23" width="4.42578125" style="81" customWidth="1"/>
    <col min="24" max="24" width="6.85546875" style="81" customWidth="1"/>
    <col min="25" max="25" width="3.140625" style="81" customWidth="1"/>
    <col min="26" max="26" width="1" style="82" customWidth="1"/>
    <col min="27" max="27" width="9.5703125" style="81" customWidth="1"/>
    <col min="28" max="28" width="9.7109375" style="81" customWidth="1"/>
    <col min="29" max="16384" width="10.7109375" style="81"/>
  </cols>
  <sheetData>
    <row r="1" spans="1:26" ht="146" customHeight="1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" customHeight="1">
      <c r="A2" s="210" t="str">
        <f>CONCATENATE("MATCH DE QUALIFICATION"," - ",INFO!B7," - ",INFO!B9)</f>
        <v xml:space="preserve">MATCH DE QUALIFICATION - CARABINE - 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" customHeight="1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" customHeight="1">
      <c r="A5" s="85">
        <v>1</v>
      </c>
      <c r="B5" s="139">
        <f>VLOOKUP(A5,saisie!B$5:W$44,2,0)</f>
        <v>0</v>
      </c>
      <c r="C5" s="86">
        <f>VLOOKUP(A5,saisie!B$5:W$44,3,0)</f>
        <v>0</v>
      </c>
      <c r="D5" s="83">
        <f>VLOOKUP(A5,saisie!B$5:W$44,4,0)</f>
        <v>0</v>
      </c>
      <c r="E5" s="149">
        <f>VLOOKUP(A5,saisie!B$5:W$44,5,0)</f>
        <v>0</v>
      </c>
      <c r="F5" s="149">
        <f>VLOOKUP(A5,saisie!B$5:W$44,6,0)</f>
        <v>0</v>
      </c>
      <c r="G5" s="150">
        <f t="shared" ref="G5:G44" si="0">SUM(E5:F5)</f>
        <v>0</v>
      </c>
      <c r="H5" s="87">
        <f>VLOOKUP(A5,saisie!B$5:W$44,8,0)</f>
        <v>0</v>
      </c>
      <c r="I5" s="83">
        <f>VLOOKUP(A5,saisie!B$5:W$44,9,0)</f>
        <v>0</v>
      </c>
      <c r="J5" s="149">
        <f>VLOOKUP(A5,saisie!B$5:W$44,10,0)</f>
        <v>0</v>
      </c>
      <c r="K5" s="149">
        <f>VLOOKUP(A5,saisie!B$5:W$44,11,0)</f>
        <v>0</v>
      </c>
      <c r="L5" s="150">
        <f t="shared" ref="L5:L44" si="1">SUM(J5:K5)</f>
        <v>0</v>
      </c>
      <c r="M5" s="87">
        <f>VLOOKUP(A5,saisie!B$5:W$44,13,0)</f>
        <v>0</v>
      </c>
      <c r="N5" s="83">
        <f>VLOOKUP(A5,saisie!B$5:W$44,14,0)</f>
        <v>0</v>
      </c>
      <c r="O5" s="149">
        <f>VLOOKUP(A5,saisie!B$5:W$44,15,0)</f>
        <v>0</v>
      </c>
      <c r="P5" s="149">
        <f>VLOOKUP(A5,saisie!B$5:W$44,16,0)</f>
        <v>0</v>
      </c>
      <c r="Q5" s="150">
        <f t="shared" ref="Q5:Q44" si="2">SUM(O5:P5)</f>
        <v>0</v>
      </c>
      <c r="R5" s="87">
        <f>VLOOKUP(A5,saisie!B$5:W$44,18,0)</f>
        <v>0</v>
      </c>
      <c r="S5" s="151">
        <f t="shared" ref="S5:S44" si="3">SUM(G5+L5+Q5)</f>
        <v>0</v>
      </c>
      <c r="T5" s="88">
        <f>VLOOKUP(A5,saisie!B$5:W$44,20,0)</f>
        <v>0</v>
      </c>
    </row>
    <row r="6" spans="1:26" s="89" customFormat="1" ht="47" customHeight="1">
      <c r="A6" s="85">
        <f>IF(INFO!B8&gt;1,2,"")</f>
        <v>2</v>
      </c>
      <c r="B6" s="139" t="e">
        <f>VLOOKUP(A6,saisie!B$5:W$44,2,0)</f>
        <v>#N/A</v>
      </c>
      <c r="C6" s="86" t="e">
        <f>VLOOKUP(A6,saisie!B$5:W$44,3,0)</f>
        <v>#N/A</v>
      </c>
      <c r="D6" s="83" t="e">
        <f>VLOOKUP(A6,saisie!B$5:W$44,4,0)</f>
        <v>#N/A</v>
      </c>
      <c r="E6" s="149" t="e">
        <f>VLOOKUP(A6,saisie!B$5:W$44,5,0)</f>
        <v>#N/A</v>
      </c>
      <c r="F6" s="149" t="e">
        <f>VLOOKUP(A6,saisie!B$5:W$44,6,0)</f>
        <v>#N/A</v>
      </c>
      <c r="G6" s="150" t="e">
        <f t="shared" si="0"/>
        <v>#N/A</v>
      </c>
      <c r="H6" s="87" t="e">
        <f>VLOOKUP(A6,saisie!B$5:W$44,8,0)</f>
        <v>#N/A</v>
      </c>
      <c r="I6" s="83" t="e">
        <f>VLOOKUP(A6,saisie!B$5:W$44,9,0)</f>
        <v>#N/A</v>
      </c>
      <c r="J6" s="149" t="e">
        <f>VLOOKUP(A6,saisie!B$5:W$44,10,0)</f>
        <v>#N/A</v>
      </c>
      <c r="K6" s="149" t="e">
        <f>VLOOKUP(A6,saisie!B$5:W$44,11,0)</f>
        <v>#N/A</v>
      </c>
      <c r="L6" s="150" t="e">
        <f t="shared" si="1"/>
        <v>#N/A</v>
      </c>
      <c r="M6" s="87" t="e">
        <f>VLOOKUP(A6,saisie!B$5:W$44,13,0)</f>
        <v>#N/A</v>
      </c>
      <c r="N6" s="83" t="e">
        <f>VLOOKUP(A6,saisie!B$5:W$44,14,0)</f>
        <v>#N/A</v>
      </c>
      <c r="O6" s="149" t="e">
        <f>VLOOKUP(A6,saisie!B$5:W$44,15,0)</f>
        <v>#N/A</v>
      </c>
      <c r="P6" s="149" t="e">
        <f>VLOOKUP(A6,saisie!B$5:W$44,16,0)</f>
        <v>#N/A</v>
      </c>
      <c r="Q6" s="150" t="e">
        <f t="shared" si="2"/>
        <v>#N/A</v>
      </c>
      <c r="R6" s="87" t="e">
        <f>VLOOKUP(A6,saisie!B$5:W$44,18,0)</f>
        <v>#N/A</v>
      </c>
      <c r="S6" s="151" t="e">
        <f t="shared" si="3"/>
        <v>#N/A</v>
      </c>
      <c r="T6" s="88" t="e">
        <f>VLOOKUP(A6,saisie!B$5:W$44,20,0)</f>
        <v>#N/A</v>
      </c>
    </row>
    <row r="7" spans="1:26" s="89" customFormat="1" ht="47" customHeight="1">
      <c r="A7" s="85">
        <f>IF(INFO!B8&gt;2,3,"")</f>
        <v>3</v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7" customHeight="1">
      <c r="A8" s="85">
        <f>IF(INFO!B8&gt;3,4,"")</f>
        <v>4</v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" customHeight="1">
      <c r="A9" s="85">
        <f>IF(INFO!B8&gt;4,5,"")</f>
        <v>5</v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" customHeight="1">
      <c r="A10" s="85">
        <f>IF(INFO!B8&gt;5,6,"")</f>
        <v>6</v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" customHeight="1">
      <c r="A11" s="85">
        <f>IF(INFO!B8&gt;6,7,"")</f>
        <v>7</v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" customHeight="1">
      <c r="A12" s="85">
        <f>IF(INFO!B8&gt;7,8,"")</f>
        <v>8</v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" customHeight="1">
      <c r="A13" s="85">
        <f>IF(INFO!B8&gt;8,9,"")</f>
        <v>9</v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" customHeight="1">
      <c r="A14" s="85">
        <f>IF(INFO!B8&gt;9,10,"")</f>
        <v>10</v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" customHeight="1">
      <c r="A15" s="85">
        <f>IF(INFO!B8&gt;10,11,"")</f>
        <v>11</v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" customHeight="1">
      <c r="A16" s="85">
        <f>IF(INFO!B8&gt;11,12,"")</f>
        <v>12</v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" customHeight="1">
      <c r="A17" s="85">
        <f>IF(INFO!B8&gt;12,13,"")</f>
        <v>13</v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" customHeight="1">
      <c r="A18" s="85">
        <f>IF(INFO!B8&gt;13,14,"")</f>
        <v>14</v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" customHeight="1">
      <c r="A19" s="85">
        <f>IF(INFO!B8&gt;14,15,"")</f>
        <v>15</v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" customHeight="1">
      <c r="A20" s="85">
        <f>IF(INFO!B8&gt;15,16,"")</f>
        <v>16</v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" customHeight="1">
      <c r="A21" s="85">
        <f>IF(INFO!B8&gt;16,17,"")</f>
        <v>17</v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" customHeight="1">
      <c r="A22" s="85">
        <f>IF(INFO!B8&gt;17,18,"")</f>
        <v>18</v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" customHeight="1">
      <c r="A23" s="85">
        <f>IF(INFO!B8&gt;18,19,"")</f>
        <v>19</v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" customHeight="1">
      <c r="A24" s="85">
        <f>IF(INFO!B8&gt;19,20,"")</f>
        <v>20</v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" customHeight="1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" customHeight="1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" customHeight="1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" customHeight="1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" customHeight="1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" customHeight="1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" customHeight="1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" customHeight="1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" customHeight="1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" customHeight="1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" customHeight="1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" customHeight="1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" customHeight="1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" customHeight="1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" customHeight="1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" customHeight="1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" customHeight="1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" customHeight="1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" customHeight="1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" customHeight="1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5546875" defaultRowHeight="15" x14ac:dyDescent="0"/>
  <cols>
    <col min="1" max="1" width="6.85546875" style="1" customWidth="1"/>
    <col min="2" max="2" width="20.7109375" style="1" customWidth="1"/>
    <col min="3" max="5" width="9.28515625" style="1" customWidth="1"/>
    <col min="6" max="6" width="6.7109375" style="1" customWidth="1"/>
    <col min="7" max="7" width="20.7109375" style="1" customWidth="1"/>
    <col min="8" max="10" width="9.28515625" style="1" customWidth="1"/>
    <col min="11" max="11" width="6.7109375" style="1" customWidth="1"/>
    <col min="12" max="12" width="20.7109375" style="1" customWidth="1"/>
    <col min="13" max="15" width="9.28515625" style="1" customWidth="1"/>
    <col min="16" max="16" width="6.7109375" style="1" customWidth="1"/>
    <col min="17" max="17" width="20.7109375" style="1" customWidth="1"/>
    <col min="18" max="20" width="9.28515625" style="1" customWidth="1"/>
    <col min="21" max="16384" width="6.85546875" style="1"/>
  </cols>
  <sheetData>
    <row r="1" spans="1:22" ht="40" customHeight="1">
      <c r="A1" s="17"/>
      <c r="B1" s="220" t="str">
        <f>CONCATENATE(INFO!B7,"    ",INFO!B9)</f>
        <v xml:space="preserve">CARABINE    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" customHeight="1" thickBot="1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" customHeight="1" thickBot="1">
      <c r="A4" s="32"/>
      <c r="B4" s="152" t="s">
        <v>1</v>
      </c>
      <c r="C4" s="218">
        <f>'M Q'!B5</f>
        <v>0</v>
      </c>
      <c r="D4" s="219"/>
      <c r="E4" s="153">
        <f>'M Q'!S5</f>
        <v>0</v>
      </c>
      <c r="F4" s="154"/>
      <c r="G4" s="152" t="str">
        <f>IF(INFO!B8&gt;7,"8e MQ","")</f>
        <v>8e MQ</v>
      </c>
      <c r="H4" s="218" t="e">
        <f>IF(INFO!B8&gt;7,'M Q'!B12,"")</f>
        <v>#N/A</v>
      </c>
      <c r="I4" s="219"/>
      <c r="J4" s="153" t="e">
        <f>IF(INFO!B8&gt;7,'M Q'!S12,"")</f>
        <v>#N/A</v>
      </c>
      <c r="K4" s="154"/>
      <c r="L4" s="152" t="s">
        <v>59</v>
      </c>
      <c r="M4" s="218" t="e">
        <f>IF(INFO!B8&gt;8,'M Q'!B13,"")</f>
        <v>#N/A</v>
      </c>
      <c r="N4" s="219"/>
      <c r="O4" s="153" t="e">
        <f>IF(INFO!B8&gt;8,'M Q'!S13,"")</f>
        <v>#N/A</v>
      </c>
      <c r="P4" s="155"/>
      <c r="Q4" s="152" t="s">
        <v>52</v>
      </c>
      <c r="R4" s="218" t="e">
        <f>IF(INFO!B8&gt;15,'M Q'!B20,"")</f>
        <v>#N/A</v>
      </c>
      <c r="S4" s="219"/>
      <c r="T4" s="153" t="e">
        <f>IF(INFO!B8&gt;15,'M Q'!S20,"")</f>
        <v>#N/A</v>
      </c>
      <c r="U4" s="32"/>
    </row>
    <row r="5" spans="1:22" s="33" customFormat="1" ht="25" customHeight="1" thickBot="1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" customHeight="1">
      <c r="A6" s="31"/>
      <c r="B6" s="159">
        <f>'M Q'!D5</f>
        <v>0</v>
      </c>
      <c r="C6" s="160">
        <f>'M Q'!E5</f>
        <v>0</v>
      </c>
      <c r="D6" s="161">
        <f>'M Q'!F5</f>
        <v>0</v>
      </c>
      <c r="E6" s="159">
        <f>SUM(C6:D6)</f>
        <v>0</v>
      </c>
      <c r="F6" s="154"/>
      <c r="G6" s="159" t="e">
        <f>IF(INFO!B8&gt;7,'M Q'!D12,"")</f>
        <v>#N/A</v>
      </c>
      <c r="H6" s="160" t="e">
        <f>IF(INFO!B8&gt;7,'M Q'!E12,"")</f>
        <v>#N/A</v>
      </c>
      <c r="I6" s="161" t="e">
        <f>IF(INFO!B8&gt;7,'M Q'!F12,"")</f>
        <v>#N/A</v>
      </c>
      <c r="J6" s="159" t="e">
        <f>IF(INFO!B8&gt;7,SUM(H6:I6),"")</f>
        <v>#N/A</v>
      </c>
      <c r="K6" s="154"/>
      <c r="L6" s="159" t="e">
        <f>IF(INFO!B8&gt;8,'M Q'!D13,"")</f>
        <v>#N/A</v>
      </c>
      <c r="M6" s="160" t="e">
        <f>IF(INFO!B8&gt;8,'M Q'!E13,"")</f>
        <v>#N/A</v>
      </c>
      <c r="N6" s="161" t="e">
        <f>IF(INFO!B8&gt;8,'M Q'!F13,"")</f>
        <v>#N/A</v>
      </c>
      <c r="O6" s="159" t="e">
        <f>IF(INFO!B8&gt;8,SUM(M6:N6),"")</f>
        <v>#N/A</v>
      </c>
      <c r="P6" s="155"/>
      <c r="Q6" s="159" t="e">
        <f>IF(INFO!B8&gt;15,'M Q'!D20,"")</f>
        <v>#N/A</v>
      </c>
      <c r="R6" s="160" t="e">
        <f>IF(INFO!B8&gt;15,'M Q'!E20,"")</f>
        <v>#N/A</v>
      </c>
      <c r="S6" s="161" t="e">
        <f>IF(INFO!B8&gt;15,'M Q'!F20,"")</f>
        <v>#N/A</v>
      </c>
      <c r="T6" s="159" t="e">
        <f>IF(INFO!B8&gt;15,SUM(R6:S6),"")</f>
        <v>#N/A</v>
      </c>
      <c r="U6" s="32"/>
    </row>
    <row r="7" spans="1:22" s="33" customFormat="1" ht="25" customHeight="1">
      <c r="A7" s="31"/>
      <c r="B7" s="162">
        <f>'M Q'!I5</f>
        <v>0</v>
      </c>
      <c r="C7" s="163">
        <f>'M Q'!J5</f>
        <v>0</v>
      </c>
      <c r="D7" s="164">
        <f>'M Q'!K5</f>
        <v>0</v>
      </c>
      <c r="E7" s="162">
        <f>SUM(C7:D7)</f>
        <v>0</v>
      </c>
      <c r="F7" s="154"/>
      <c r="G7" s="162" t="e">
        <f>IF(INFO!B8&gt;7,'M Q'!I12,"")</f>
        <v>#N/A</v>
      </c>
      <c r="H7" s="163" t="e">
        <f>IF(INFO!B8&gt;7,'M Q'!J12,"")</f>
        <v>#N/A</v>
      </c>
      <c r="I7" s="164" t="e">
        <f>IF(INFO!B8&gt;7,'M Q'!K12,"")</f>
        <v>#N/A</v>
      </c>
      <c r="J7" s="162" t="e">
        <f>IF(INFO!B8&gt;7,SUM(H7:I7),"")</f>
        <v>#N/A</v>
      </c>
      <c r="K7" s="154"/>
      <c r="L7" s="162" t="e">
        <f>IF(INFO!B8&gt;8,'M Q'!I13,"")</f>
        <v>#N/A</v>
      </c>
      <c r="M7" s="163" t="e">
        <f>IF(INFO!B8&gt;8,'M Q'!J13,"")</f>
        <v>#N/A</v>
      </c>
      <c r="N7" s="164" t="e">
        <f>IF(INFO!B8&gt;8,'M Q'!K13,"")</f>
        <v>#N/A</v>
      </c>
      <c r="O7" s="162" t="e">
        <f>IF(INFO!B8&gt;8,SUM(M7:N7),"")</f>
        <v>#N/A</v>
      </c>
      <c r="P7" s="155"/>
      <c r="Q7" s="162" t="e">
        <f>IF(INFO!B8&gt;15,'M Q'!I20,"")</f>
        <v>#N/A</v>
      </c>
      <c r="R7" s="163" t="e">
        <f>IF(INFO!B8&gt;15,'M Q'!J20,"")</f>
        <v>#N/A</v>
      </c>
      <c r="S7" s="164" t="e">
        <f>IF(INFO!B8&gt;15,'M Q'!K20,"")</f>
        <v>#N/A</v>
      </c>
      <c r="T7" s="162" t="e">
        <f>IF(INFO!B8&gt;15,SUM(R7:S7),"")</f>
        <v>#N/A</v>
      </c>
      <c r="U7" s="32"/>
    </row>
    <row r="8" spans="1:22" s="33" customFormat="1" ht="25" customHeight="1" thickBot="1">
      <c r="A8" s="31"/>
      <c r="B8" s="165">
        <f>'M Q'!N5</f>
        <v>0</v>
      </c>
      <c r="C8" s="166">
        <f>'M Q'!O5</f>
        <v>0</v>
      </c>
      <c r="D8" s="167">
        <f>'M Q'!P5</f>
        <v>0</v>
      </c>
      <c r="E8" s="165">
        <f>SUM(C8:D8)</f>
        <v>0</v>
      </c>
      <c r="F8" s="154"/>
      <c r="G8" s="165" t="e">
        <f>IF(INFO!B8&gt;7,'M Q'!N12,"")</f>
        <v>#N/A</v>
      </c>
      <c r="H8" s="166" t="e">
        <f>IF(INFO!B8&gt;7,'M Q'!O12,"")</f>
        <v>#N/A</v>
      </c>
      <c r="I8" s="167" t="e">
        <f>IF(INFO!B8&gt;7,'M Q'!P12,"")</f>
        <v>#N/A</v>
      </c>
      <c r="J8" s="165" t="e">
        <f>IF(INFO!B8&gt;7,SUM(H8:I8),"")</f>
        <v>#N/A</v>
      </c>
      <c r="K8" s="154"/>
      <c r="L8" s="165" t="e">
        <f>IF(INFO!B8&gt;8,'M Q'!N13,"")</f>
        <v>#N/A</v>
      </c>
      <c r="M8" s="166" t="e">
        <f>IF(INFO!B8&gt;8,'M Q'!O13,"")</f>
        <v>#N/A</v>
      </c>
      <c r="N8" s="167" t="e">
        <f>IF(INFO!B8&gt;8,'M Q'!P13,"")</f>
        <v>#N/A</v>
      </c>
      <c r="O8" s="165" t="e">
        <f>IF(INFO!B8&gt;8,SUM(M8:N8),"")</f>
        <v>#N/A</v>
      </c>
      <c r="P8" s="155"/>
      <c r="Q8" s="165" t="e">
        <f>IF(INFO!B8&gt;15,'M Q'!N20,"")</f>
        <v>#N/A</v>
      </c>
      <c r="R8" s="166" t="e">
        <f>IF(INFO!B8&gt;15,'M Q'!O20,"")</f>
        <v>#N/A</v>
      </c>
      <c r="S8" s="167" t="e">
        <f>IF(INFO!B8&gt;15,'M Q'!P20,"")</f>
        <v>#N/A</v>
      </c>
      <c r="T8" s="165" t="e">
        <f>IF(INFO!B8&gt;15,SUM(R8:S8),"")</f>
        <v>#N/A</v>
      </c>
      <c r="U8" s="32"/>
    </row>
    <row r="9" spans="1:22" s="33" customFormat="1" ht="25" customHeight="1" thickBot="1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" customHeight="1" thickBot="1">
      <c r="A10" s="34"/>
      <c r="B10" s="152" t="s">
        <v>2</v>
      </c>
      <c r="C10" s="218" t="e">
        <f>'M Q'!B6</f>
        <v>#N/A</v>
      </c>
      <c r="D10" s="219"/>
      <c r="E10" s="153" t="e">
        <f>'M Q'!S6</f>
        <v>#N/A</v>
      </c>
      <c r="F10" s="154"/>
      <c r="G10" s="152" t="str">
        <f>IF(INFO!B8&gt;6,"7e MQ","")</f>
        <v>7e MQ</v>
      </c>
      <c r="H10" s="218" t="e">
        <f>IF(INFO!B8&gt;6,'M Q'!B11,"")</f>
        <v>#N/A</v>
      </c>
      <c r="I10" s="219"/>
      <c r="J10" s="153" t="e">
        <f>IF(INFO!B8&gt;6,'M Q'!S11,"")</f>
        <v>#N/A</v>
      </c>
      <c r="K10" s="154"/>
      <c r="L10" s="152" t="s">
        <v>58</v>
      </c>
      <c r="M10" s="218" t="e">
        <f>IF(INFO!B8&gt;9,'M Q'!B14,"")</f>
        <v>#N/A</v>
      </c>
      <c r="N10" s="219"/>
      <c r="O10" s="153" t="e">
        <f>IF(INFO!B8&gt;9,'M Q'!S14,"")</f>
        <v>#N/A</v>
      </c>
      <c r="P10" s="155"/>
      <c r="Q10" s="152" t="s">
        <v>53</v>
      </c>
      <c r="R10" s="218" t="e">
        <f>IF(INFO!B8&gt;14,'M Q'!B19,"")</f>
        <v>#N/A</v>
      </c>
      <c r="S10" s="219"/>
      <c r="T10" s="153" t="e">
        <f>IF(INFO!B8&gt;14,'M Q'!S19,"")</f>
        <v>#N/A</v>
      </c>
      <c r="U10" s="32"/>
    </row>
    <row r="11" spans="1:22" s="33" customFormat="1" ht="25" customHeight="1" thickBot="1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" customHeight="1">
      <c r="A12" s="31"/>
      <c r="B12" s="159" t="e">
        <f>'M Q'!D6</f>
        <v>#N/A</v>
      </c>
      <c r="C12" s="160" t="e">
        <f>'M Q'!E6</f>
        <v>#N/A</v>
      </c>
      <c r="D12" s="161" t="e">
        <f>'M Q'!F6</f>
        <v>#N/A</v>
      </c>
      <c r="E12" s="159" t="e">
        <f>SUM(C12:D12)</f>
        <v>#N/A</v>
      </c>
      <c r="F12" s="154"/>
      <c r="G12" s="159" t="e">
        <f>IF(INFO!B8&gt;6,'M Q'!D11,"")</f>
        <v>#N/A</v>
      </c>
      <c r="H12" s="160" t="e">
        <f>IF(INFO!B8&gt;6,'M Q'!E11,"")</f>
        <v>#N/A</v>
      </c>
      <c r="I12" s="161" t="e">
        <f>IF(INFO!B8&gt;6,'M Q'!F11,"")</f>
        <v>#N/A</v>
      </c>
      <c r="J12" s="159" t="e">
        <f>IF(INFO!B8&gt;6,SUM(H12:I12),"")</f>
        <v>#N/A</v>
      </c>
      <c r="K12" s="154"/>
      <c r="L12" s="159" t="e">
        <f>IF(INFO!B8&gt;9,'M Q'!D14,"")</f>
        <v>#N/A</v>
      </c>
      <c r="M12" s="160" t="e">
        <f>IF(INFO!B8&gt;9,'M Q'!E14,"")</f>
        <v>#N/A</v>
      </c>
      <c r="N12" s="161" t="e">
        <f>IF(INFO!B8&gt;9,'M Q'!F14,"")</f>
        <v>#N/A</v>
      </c>
      <c r="O12" s="159" t="e">
        <f>IF(INFO!B8&gt;9,SUM(M12:N12),"")</f>
        <v>#N/A</v>
      </c>
      <c r="P12" s="155"/>
      <c r="Q12" s="159" t="e">
        <f>IF(INFO!B8&gt;14,'M Q'!D19,"")</f>
        <v>#N/A</v>
      </c>
      <c r="R12" s="160" t="e">
        <f>IF(INFO!B8&gt;14,'M Q'!E19,"")</f>
        <v>#N/A</v>
      </c>
      <c r="S12" s="161" t="e">
        <f>IF(INFO!B8&gt;14,'M Q'!F19,"")</f>
        <v>#N/A</v>
      </c>
      <c r="T12" s="159" t="e">
        <f>IF(INFO!B8&gt;14,SUM(R12:S12),"")</f>
        <v>#N/A</v>
      </c>
      <c r="U12" s="32"/>
    </row>
    <row r="13" spans="1:22" s="33" customFormat="1" ht="25" customHeight="1">
      <c r="A13" s="31"/>
      <c r="B13" s="162" t="e">
        <f>'M Q'!I6</f>
        <v>#N/A</v>
      </c>
      <c r="C13" s="163" t="e">
        <f>'M Q'!J6</f>
        <v>#N/A</v>
      </c>
      <c r="D13" s="164" t="e">
        <f>'M Q'!K6</f>
        <v>#N/A</v>
      </c>
      <c r="E13" s="162" t="e">
        <f>SUM(C13:D13)</f>
        <v>#N/A</v>
      </c>
      <c r="F13" s="154"/>
      <c r="G13" s="162" t="e">
        <f>IF(INFO!B8&gt;6,'M Q'!I11,"")</f>
        <v>#N/A</v>
      </c>
      <c r="H13" s="163" t="e">
        <f>IF(INFO!B8&gt;6,'M Q'!J11,"")</f>
        <v>#N/A</v>
      </c>
      <c r="I13" s="164" t="e">
        <f>IF(INFO!B8&gt;6,'M Q'!K11,"")</f>
        <v>#N/A</v>
      </c>
      <c r="J13" s="162" t="e">
        <f>IF(INFO!B8&gt;6,SUM(H13:I13),"")</f>
        <v>#N/A</v>
      </c>
      <c r="K13" s="154"/>
      <c r="L13" s="162" t="e">
        <f>IF(INFO!B8&gt;9,'M Q'!I14,"")</f>
        <v>#N/A</v>
      </c>
      <c r="M13" s="163" t="e">
        <f>IF(INFO!B8&gt;9,'M Q'!J14,"")</f>
        <v>#N/A</v>
      </c>
      <c r="N13" s="164" t="e">
        <f>IF(INFO!B8&gt;9,'M Q'!K14,"")</f>
        <v>#N/A</v>
      </c>
      <c r="O13" s="162" t="e">
        <f>IF(INFO!B8&gt;9,SUM(M13:N13),"")</f>
        <v>#N/A</v>
      </c>
      <c r="P13" s="155"/>
      <c r="Q13" s="162" t="e">
        <f>IF(INFO!B8&gt;14,'M Q'!I19,"")</f>
        <v>#N/A</v>
      </c>
      <c r="R13" s="163" t="e">
        <f>IF(INFO!B8&gt;14,'M Q'!J19,"")</f>
        <v>#N/A</v>
      </c>
      <c r="S13" s="164" t="e">
        <f>IF(INFO!B8&gt;14,'M Q'!K19,"")</f>
        <v>#N/A</v>
      </c>
      <c r="T13" s="162" t="e">
        <f>IF(INFO!B8&gt;14,SUM(R13:S13),"")</f>
        <v>#N/A</v>
      </c>
      <c r="U13" s="32"/>
    </row>
    <row r="14" spans="1:22" s="33" customFormat="1" ht="25" customHeight="1" thickBot="1">
      <c r="A14" s="31"/>
      <c r="B14" s="165" t="e">
        <f>'M Q'!N6</f>
        <v>#N/A</v>
      </c>
      <c r="C14" s="166" t="e">
        <f>'M Q'!O6</f>
        <v>#N/A</v>
      </c>
      <c r="D14" s="167" t="e">
        <f>'M Q'!P6</f>
        <v>#N/A</v>
      </c>
      <c r="E14" s="165" t="e">
        <f>SUM(C14:D14)</f>
        <v>#N/A</v>
      </c>
      <c r="F14" s="154"/>
      <c r="G14" s="165" t="e">
        <f>IF(INFO!B8&gt;6,'M Q'!N11,"")</f>
        <v>#N/A</v>
      </c>
      <c r="H14" s="166" t="e">
        <f>IF(INFO!B8&gt;6,'M Q'!O11,"")</f>
        <v>#N/A</v>
      </c>
      <c r="I14" s="167" t="e">
        <f>IF(INFO!B8&gt;6,'M Q'!P11,"")</f>
        <v>#N/A</v>
      </c>
      <c r="J14" s="165" t="e">
        <f>IF(INFO!B8&gt;6,SUM(H14:I14),"")</f>
        <v>#N/A</v>
      </c>
      <c r="K14" s="154"/>
      <c r="L14" s="165" t="e">
        <f>IF(INFO!B8&gt;9,'M Q'!N14,"")</f>
        <v>#N/A</v>
      </c>
      <c r="M14" s="166" t="e">
        <f>IF(INFO!B8&gt;9,'M Q'!O14,"")</f>
        <v>#N/A</v>
      </c>
      <c r="N14" s="167" t="e">
        <f>IF(INFO!B8&gt;9,'M Q'!P14,"")</f>
        <v>#N/A</v>
      </c>
      <c r="O14" s="165" t="e">
        <f>IF(INFO!B8&gt;9,SUM(M14:N14),"")</f>
        <v>#N/A</v>
      </c>
      <c r="P14" s="155"/>
      <c r="Q14" s="165" t="e">
        <f>IF(INFO!B8&gt;14,'M Q'!N19,"")</f>
        <v>#N/A</v>
      </c>
      <c r="R14" s="166" t="e">
        <f>IF(INFO!B8&gt;14,'M Q'!O19,"")</f>
        <v>#N/A</v>
      </c>
      <c r="S14" s="167" t="e">
        <f>IF(INFO!B8&gt;14,'M Q'!P19,"")</f>
        <v>#N/A</v>
      </c>
      <c r="T14" s="165" t="e">
        <f>IF(INFO!B8&gt;14,SUM(R14:S14),"")</f>
        <v>#N/A</v>
      </c>
      <c r="U14" s="32"/>
    </row>
    <row r="15" spans="1:22" s="33" customFormat="1" ht="25" customHeight="1" thickBot="1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" customHeight="1" thickBot="1">
      <c r="A16" s="34"/>
      <c r="B16" s="152" t="str">
        <f>IF(INFO!B8&gt;2,"3e MQ","")</f>
        <v>3e MQ</v>
      </c>
      <c r="C16" s="218" t="e">
        <f>IF(INFO!B8&gt;2,'M Q'!B7,"")</f>
        <v>#N/A</v>
      </c>
      <c r="D16" s="219"/>
      <c r="E16" s="153" t="e">
        <f>IF(INFO!B8&gt;2,'M Q'!S7,"")</f>
        <v>#N/A</v>
      </c>
      <c r="F16" s="154"/>
      <c r="G16" s="152" t="str">
        <f>IF(INFO!B8&gt;5,"6e MQ","")</f>
        <v>6e MQ</v>
      </c>
      <c r="H16" s="218" t="e">
        <f>IF(INFO!B8&gt;5,'M Q'!B10,"")</f>
        <v>#N/A</v>
      </c>
      <c r="I16" s="219"/>
      <c r="J16" s="153" t="e">
        <f>IF(INFO!B8&gt;5,'M Q'!S10,"")</f>
        <v>#N/A</v>
      </c>
      <c r="K16" s="154"/>
      <c r="L16" s="152" t="s">
        <v>57</v>
      </c>
      <c r="M16" s="218" t="e">
        <f>IF(INFO!B8&gt;10,'M Q'!B15,"")</f>
        <v>#N/A</v>
      </c>
      <c r="N16" s="219"/>
      <c r="O16" s="153" t="e">
        <f>IF(INFO!B8&gt;10,'M Q'!S15,"")</f>
        <v>#N/A</v>
      </c>
      <c r="P16" s="155"/>
      <c r="Q16" s="152" t="s">
        <v>54</v>
      </c>
      <c r="R16" s="218" t="e">
        <f>IF(INFO!B8&gt;13,'M Q'!B18,"")</f>
        <v>#N/A</v>
      </c>
      <c r="S16" s="219"/>
      <c r="T16" s="153" t="e">
        <f>IF(INFO!B8&gt;13,'M Q'!S18,"")</f>
        <v>#N/A</v>
      </c>
      <c r="U16" s="32"/>
    </row>
    <row r="17" spans="1:21" s="33" customFormat="1" ht="25" customHeight="1" thickBot="1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" customHeight="1">
      <c r="A18" s="31"/>
      <c r="B18" s="159" t="e">
        <f>IF(INFO!B8&gt;2,'M Q'!D7,"")</f>
        <v>#N/A</v>
      </c>
      <c r="C18" s="160" t="e">
        <f>IF(INFO!B8&gt;2,'M Q'!E7,"")</f>
        <v>#N/A</v>
      </c>
      <c r="D18" s="161" t="e">
        <f>IF(INFO!B8&gt;2,'M Q'!F7,"")</f>
        <v>#N/A</v>
      </c>
      <c r="E18" s="159" t="e">
        <f>IF(INFO!B8&gt;2,SUM(C18:D18),"")</f>
        <v>#N/A</v>
      </c>
      <c r="F18" s="154"/>
      <c r="G18" s="159" t="e">
        <f>IF(INFO!B8&gt;5,'M Q'!D10,"")</f>
        <v>#N/A</v>
      </c>
      <c r="H18" s="160" t="e">
        <f>IF(INFO!B8&gt;5,'M Q'!E10,"")</f>
        <v>#N/A</v>
      </c>
      <c r="I18" s="161" t="e">
        <f>IF(INFO!B8&gt;5,'M Q'!F10,"")</f>
        <v>#N/A</v>
      </c>
      <c r="J18" s="159" t="e">
        <f>IF(INFO!B8&gt;5,SUM(H18:I18),"")</f>
        <v>#N/A</v>
      </c>
      <c r="K18" s="154"/>
      <c r="L18" s="159" t="e">
        <f>IF(INFO!B8&gt;10,'M Q'!D15,"")</f>
        <v>#N/A</v>
      </c>
      <c r="M18" s="160" t="e">
        <f>IF(INFO!B8&gt;10,'M Q'!E15,"")</f>
        <v>#N/A</v>
      </c>
      <c r="N18" s="161" t="e">
        <f>IF(INFO!B8&gt;10,'M Q'!F15,"")</f>
        <v>#N/A</v>
      </c>
      <c r="O18" s="159" t="e">
        <f>IF(INFO!B8&gt;10,SUM(M18:N18),"")</f>
        <v>#N/A</v>
      </c>
      <c r="P18" s="155"/>
      <c r="Q18" s="159" t="e">
        <f>IF(INFO!B8&gt;13,'M Q'!D18,"")</f>
        <v>#N/A</v>
      </c>
      <c r="R18" s="160" t="e">
        <f>IF(INFO!B8&gt;13,'M Q'!E18,"")</f>
        <v>#N/A</v>
      </c>
      <c r="S18" s="161" t="e">
        <f>IF(INFO!B8&gt;13,'M Q'!F18,"")</f>
        <v>#N/A</v>
      </c>
      <c r="T18" s="159" t="e">
        <f>IF(INFO!B8&gt;13,SUM(R18:S18),"")</f>
        <v>#N/A</v>
      </c>
      <c r="U18" s="32"/>
    </row>
    <row r="19" spans="1:21" s="33" customFormat="1" ht="25" customHeight="1">
      <c r="A19" s="31"/>
      <c r="B19" s="162" t="e">
        <f>IF(INFO!B8&gt;2,'M Q'!I7,"")</f>
        <v>#N/A</v>
      </c>
      <c r="C19" s="163" t="e">
        <f>IF(INFO!B8&gt;2,'M Q'!J7,"")</f>
        <v>#N/A</v>
      </c>
      <c r="D19" s="164" t="e">
        <f>IF(INFO!B8&gt;2,'M Q'!K7,"")</f>
        <v>#N/A</v>
      </c>
      <c r="E19" s="162" t="e">
        <f>IF(INFO!B8&gt;2,SUM(C19:D19),"")</f>
        <v>#N/A</v>
      </c>
      <c r="F19" s="154"/>
      <c r="G19" s="162" t="e">
        <f>IF(INFO!B8&gt;5,'M Q'!I10,"")</f>
        <v>#N/A</v>
      </c>
      <c r="H19" s="163" t="e">
        <f>IF(INFO!B8&gt;5,'M Q'!J10,"")</f>
        <v>#N/A</v>
      </c>
      <c r="I19" s="164" t="e">
        <f>IF(INFO!B8&gt;5,'M Q'!K10,"")</f>
        <v>#N/A</v>
      </c>
      <c r="J19" s="162" t="e">
        <f>IF(INFO!B8&gt;5,SUM(H19:I19),"")</f>
        <v>#N/A</v>
      </c>
      <c r="K19" s="154"/>
      <c r="L19" s="162" t="e">
        <f>IF(INFO!B8&gt;10,'M Q'!I15,"")</f>
        <v>#N/A</v>
      </c>
      <c r="M19" s="163" t="e">
        <f>IF(INFO!B8&gt;10,'M Q'!J15,"")</f>
        <v>#N/A</v>
      </c>
      <c r="N19" s="164" t="e">
        <f>IF(INFO!B8&gt;10,'M Q'!K15,"")</f>
        <v>#N/A</v>
      </c>
      <c r="O19" s="162" t="e">
        <f>IF(INFO!B8&gt;10,SUM(M19:N19),"")</f>
        <v>#N/A</v>
      </c>
      <c r="P19" s="155"/>
      <c r="Q19" s="162" t="e">
        <f>IF(INFO!B8&gt;13,'M Q'!I18,"")</f>
        <v>#N/A</v>
      </c>
      <c r="R19" s="163" t="e">
        <f>IF(INFO!B8&gt;13,'M Q'!J18,"")</f>
        <v>#N/A</v>
      </c>
      <c r="S19" s="164" t="e">
        <f>IF(INFO!B8&gt;13,'M Q'!K18,"")</f>
        <v>#N/A</v>
      </c>
      <c r="T19" s="162" t="e">
        <f>IF(INFO!B8&gt;13,SUM(R19:S19),"")</f>
        <v>#N/A</v>
      </c>
      <c r="U19" s="32"/>
    </row>
    <row r="20" spans="1:21" s="33" customFormat="1" ht="25" customHeight="1" thickBot="1">
      <c r="A20" s="31"/>
      <c r="B20" s="165" t="e">
        <f>IF(INFO!B8&gt;2,'M Q'!N7,"")</f>
        <v>#N/A</v>
      </c>
      <c r="C20" s="166" t="e">
        <f>IF(INFO!B8&gt;2,'M Q'!O7,"")</f>
        <v>#N/A</v>
      </c>
      <c r="D20" s="167" t="e">
        <f>IF(INFO!B8&gt;2,'M Q'!P7,"")</f>
        <v>#N/A</v>
      </c>
      <c r="E20" s="165" t="e">
        <f>IF(INFO!B8&gt;2,SUM(C20:D20),"")</f>
        <v>#N/A</v>
      </c>
      <c r="F20" s="154"/>
      <c r="G20" s="165" t="e">
        <f>IF(INFO!B8&gt;5,'M Q'!N10,"")</f>
        <v>#N/A</v>
      </c>
      <c r="H20" s="166" t="e">
        <f>IF(INFO!B8&gt;5,'M Q'!O10,"")</f>
        <v>#N/A</v>
      </c>
      <c r="I20" s="167" t="e">
        <f>IF(INFO!B8&gt;5,'M Q'!P10,"")</f>
        <v>#N/A</v>
      </c>
      <c r="J20" s="165" t="e">
        <f>IF(INFO!B8&gt;5,SUM(H20:I20),"")</f>
        <v>#N/A</v>
      </c>
      <c r="K20" s="154"/>
      <c r="L20" s="165" t="e">
        <f>IF(INFO!B8&gt;10,'M Q'!N15,"")</f>
        <v>#N/A</v>
      </c>
      <c r="M20" s="166" t="e">
        <f>IF(INFO!B8&gt;10,'M Q'!O15,"")</f>
        <v>#N/A</v>
      </c>
      <c r="N20" s="167" t="e">
        <f>IF(INFO!B8&gt;10,'M Q'!P15,"")</f>
        <v>#N/A</v>
      </c>
      <c r="O20" s="165" t="e">
        <f>IF(INFO!B8&gt;10,SUM(M20:N20),"")</f>
        <v>#N/A</v>
      </c>
      <c r="P20" s="155"/>
      <c r="Q20" s="165" t="e">
        <f>IF(INFO!B8&gt;13,'M Q'!N18,"")</f>
        <v>#N/A</v>
      </c>
      <c r="R20" s="166" t="e">
        <f>IF(INFO!B8&gt;13,'M Q'!O18,"")</f>
        <v>#N/A</v>
      </c>
      <c r="S20" s="167" t="e">
        <f>IF(INFO!B8&gt;13,'M Q'!P18,"")</f>
        <v>#N/A</v>
      </c>
      <c r="T20" s="165" t="e">
        <f>IF(INFO!B8&gt;13,SUM(R20:S20),"")</f>
        <v>#N/A</v>
      </c>
      <c r="U20" s="32"/>
    </row>
    <row r="21" spans="1:21" s="33" customFormat="1" ht="25" customHeight="1" thickBot="1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" customHeight="1" thickBot="1">
      <c r="A22" s="34"/>
      <c r="B22" s="152" t="str">
        <f>IF(INFO!B8&gt;3,"4e MQ","")</f>
        <v>4e MQ</v>
      </c>
      <c r="C22" s="218" t="e">
        <f>IF(INFO!B8&gt;3,'M Q'!B8,"")</f>
        <v>#N/A</v>
      </c>
      <c r="D22" s="219"/>
      <c r="E22" s="153" t="e">
        <f>IF(INFO!B8&gt;3,'M Q'!S8,"")</f>
        <v>#N/A</v>
      </c>
      <c r="F22" s="154"/>
      <c r="G22" s="152" t="str">
        <f>IF(INFO!B8&gt;4,"5e MQ","")</f>
        <v>5e MQ</v>
      </c>
      <c r="H22" s="218" t="e">
        <f>IF(INFO!B8&gt;4,'M Q'!B9,"")</f>
        <v>#N/A</v>
      </c>
      <c r="I22" s="219"/>
      <c r="J22" s="153" t="e">
        <f>IF(INFO!B8&gt;4,'M Q'!S9,"")</f>
        <v>#N/A</v>
      </c>
      <c r="K22" s="154"/>
      <c r="L22" s="152" t="s">
        <v>56</v>
      </c>
      <c r="M22" s="218" t="e">
        <f>IF(INFO!B8&gt;11,'M Q'!B16,"")</f>
        <v>#N/A</v>
      </c>
      <c r="N22" s="219"/>
      <c r="O22" s="153" t="e">
        <f>IF(INFO!B8&gt;11,'M Q'!S16,"")</f>
        <v>#N/A</v>
      </c>
      <c r="P22" s="155"/>
      <c r="Q22" s="152" t="s">
        <v>55</v>
      </c>
      <c r="R22" s="218" t="e">
        <f>IF(INFO!B8&gt;12,'M Q'!B17,"")</f>
        <v>#N/A</v>
      </c>
      <c r="S22" s="219"/>
      <c r="T22" s="153" t="e">
        <f>IF(INFO!B8&gt;12,'M Q'!S17,"")</f>
        <v>#N/A</v>
      </c>
      <c r="U22" s="32"/>
    </row>
    <row r="23" spans="1:21" s="33" customFormat="1" ht="25" customHeight="1" thickBot="1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" customHeight="1">
      <c r="A24" s="31"/>
      <c r="B24" s="159" t="e">
        <f>IF(INFO!B8&gt;3,'M Q'!D8,"")</f>
        <v>#N/A</v>
      </c>
      <c r="C24" s="160" t="e">
        <f>IF(INFO!B8&gt;3,'M Q'!E8,"")</f>
        <v>#N/A</v>
      </c>
      <c r="D24" s="161" t="e">
        <f>IF(INFO!B8&gt;3,'M Q'!F8,"")</f>
        <v>#N/A</v>
      </c>
      <c r="E24" s="159" t="e">
        <f>IF(INFO!B8&gt;3,SUM(C24:D24),"")</f>
        <v>#N/A</v>
      </c>
      <c r="F24" s="154"/>
      <c r="G24" s="159" t="e">
        <f>IF(INFO!B8&gt;4,'M Q'!D9,"")</f>
        <v>#N/A</v>
      </c>
      <c r="H24" s="160" t="e">
        <f>IF(INFO!B8&gt;4,'M Q'!E9,"")</f>
        <v>#N/A</v>
      </c>
      <c r="I24" s="161" t="e">
        <f>IF(INFO!B8&gt;4,'M Q'!F9,"")</f>
        <v>#N/A</v>
      </c>
      <c r="J24" s="159" t="e">
        <f>IF(INFO!B8&gt;4,SUM(H24:I24),"")</f>
        <v>#N/A</v>
      </c>
      <c r="K24" s="154"/>
      <c r="L24" s="159" t="e">
        <f>IF(INFO!B8&gt;11,'M Q'!D16,"")</f>
        <v>#N/A</v>
      </c>
      <c r="M24" s="160" t="e">
        <f>IF(INFO!B8&gt;11,'M Q'!E16,"")</f>
        <v>#N/A</v>
      </c>
      <c r="N24" s="161" t="e">
        <f>IF(INFO!B8&gt;11,'M Q'!F16,"")</f>
        <v>#N/A</v>
      </c>
      <c r="O24" s="159" t="e">
        <f>IF(INFO!B8&gt;11,SUM(M24:N24),"")</f>
        <v>#N/A</v>
      </c>
      <c r="P24" s="155"/>
      <c r="Q24" s="159" t="e">
        <f>IF(INFO!B8&gt;12,'M Q'!D17,"")</f>
        <v>#N/A</v>
      </c>
      <c r="R24" s="160" t="e">
        <f>IF(INFO!B8&gt;12,'M Q'!E17,"")</f>
        <v>#N/A</v>
      </c>
      <c r="S24" s="161" t="e">
        <f>IF(INFO!B8&gt;12,'M Q'!F17,"")</f>
        <v>#N/A</v>
      </c>
      <c r="T24" s="159" t="e">
        <f>IF(INFO!B8&gt;12,SUM(R24:S24),"")</f>
        <v>#N/A</v>
      </c>
      <c r="U24" s="32"/>
    </row>
    <row r="25" spans="1:21" s="33" customFormat="1" ht="25" customHeight="1">
      <c r="A25" s="31"/>
      <c r="B25" s="162" t="e">
        <f>IF(INFO!B8&gt;3,'M Q'!I8,"")</f>
        <v>#N/A</v>
      </c>
      <c r="C25" s="163" t="e">
        <f>IF(INFO!B8&gt;3,'M Q'!J8,"")</f>
        <v>#N/A</v>
      </c>
      <c r="D25" s="164" t="e">
        <f>IF(INFO!B8&gt;3,'M Q'!K8,"")</f>
        <v>#N/A</v>
      </c>
      <c r="E25" s="162" t="e">
        <f>IF(INFO!B8&gt;3,SUM(C25:D25),"")</f>
        <v>#N/A</v>
      </c>
      <c r="F25" s="154"/>
      <c r="G25" s="162" t="e">
        <f>IF(INFO!B8&gt;4,'M Q'!I9,"")</f>
        <v>#N/A</v>
      </c>
      <c r="H25" s="163" t="e">
        <f>IF(INFO!B8&gt;4,'M Q'!J9,"")</f>
        <v>#N/A</v>
      </c>
      <c r="I25" s="164" t="e">
        <f>IF(INFO!B8&gt;4,'M Q'!K9,"")</f>
        <v>#N/A</v>
      </c>
      <c r="J25" s="162" t="e">
        <f>IF(INFO!B8&gt;4,SUM(H25:I25),"")</f>
        <v>#N/A</v>
      </c>
      <c r="K25" s="154"/>
      <c r="L25" s="162" t="e">
        <f>IF(INFO!B8&gt;11,'M Q'!I16,"")</f>
        <v>#N/A</v>
      </c>
      <c r="M25" s="163" t="e">
        <f>IF(INFO!B8&gt;11,'M Q'!J16,"")</f>
        <v>#N/A</v>
      </c>
      <c r="N25" s="164" t="e">
        <f>IF(INFO!B8&gt;11,'M Q'!K16,"")</f>
        <v>#N/A</v>
      </c>
      <c r="O25" s="162" t="e">
        <f>IF(INFO!B8&gt;11,SUM(M25:N25),"")</f>
        <v>#N/A</v>
      </c>
      <c r="P25" s="155"/>
      <c r="Q25" s="162" t="e">
        <f>IF(INFO!B8&gt;12,'M Q'!I17,"")</f>
        <v>#N/A</v>
      </c>
      <c r="R25" s="163" t="e">
        <f>IF(INFO!B8&gt;12,'M Q'!J17,"")</f>
        <v>#N/A</v>
      </c>
      <c r="S25" s="164" t="e">
        <f>IF(INFO!B8&gt;12,'M Q'!K17,"")</f>
        <v>#N/A</v>
      </c>
      <c r="T25" s="162" t="e">
        <f>IF(INFO!B8&gt;12,SUM(R25:S25),"")</f>
        <v>#N/A</v>
      </c>
      <c r="U25" s="32"/>
    </row>
    <row r="26" spans="1:21" s="33" customFormat="1" ht="25" customHeight="1" thickBot="1">
      <c r="A26" s="31"/>
      <c r="B26" s="165" t="e">
        <f>IF(INFO!B8&gt;3,'M Q'!N8,"")</f>
        <v>#N/A</v>
      </c>
      <c r="C26" s="166" t="e">
        <f>IF(INFO!B8&gt;3,'M Q'!O8,"")</f>
        <v>#N/A</v>
      </c>
      <c r="D26" s="167" t="e">
        <f>IF(INFO!B8&gt;3,'M Q'!P8,"")</f>
        <v>#N/A</v>
      </c>
      <c r="E26" s="165" t="e">
        <f>IF(INFO!B8&gt;3,SUM(C26:D26),"")</f>
        <v>#N/A</v>
      </c>
      <c r="F26" s="154"/>
      <c r="G26" s="165" t="e">
        <f>IF(INFO!B8&gt;4,'M Q'!N9,"")</f>
        <v>#N/A</v>
      </c>
      <c r="H26" s="166" t="e">
        <f>IF(INFO!B8&gt;4,'M Q'!O9,"")</f>
        <v>#N/A</v>
      </c>
      <c r="I26" s="167" t="e">
        <f>IF(INFO!B8&gt;4,'M Q'!P9,"")</f>
        <v>#N/A</v>
      </c>
      <c r="J26" s="165" t="e">
        <f>IF(INFO!B8&gt;4,SUM(H26:I26),"")</f>
        <v>#N/A</v>
      </c>
      <c r="K26" s="154"/>
      <c r="L26" s="165" t="e">
        <f>IF(INFO!B8&gt;11,'M Q'!N16,"")</f>
        <v>#N/A</v>
      </c>
      <c r="M26" s="166" t="e">
        <f>IF(INFO!B8&gt;11,'M Q'!O16,"")</f>
        <v>#N/A</v>
      </c>
      <c r="N26" s="167" t="e">
        <f>IF(INFO!B8&gt;11,'M Q'!P16,"")</f>
        <v>#N/A</v>
      </c>
      <c r="O26" s="165" t="e">
        <f>IF(INFO!B8&gt;11,SUM(M26:N26),"")</f>
        <v>#N/A</v>
      </c>
      <c r="P26" s="155"/>
      <c r="Q26" s="165" t="e">
        <f>IF(INFO!B8&gt;12,'M Q'!N17,"")</f>
        <v>#N/A</v>
      </c>
      <c r="R26" s="166" t="e">
        <f>IF(INFO!B8&gt;12,'M Q'!O17,"")</f>
        <v>#N/A</v>
      </c>
      <c r="S26" s="167" t="e">
        <f>IF(INFO!B8&gt;12,'M Q'!P17,"")</f>
        <v>#N/A</v>
      </c>
      <c r="T26" s="165" t="e">
        <f>IF(INFO!B8&gt;12,SUM(R26:S26),"")</f>
        <v>#N/A</v>
      </c>
      <c r="U26" s="32"/>
    </row>
    <row r="27" spans="1:21" s="33" customFormat="1" ht="17" customHeight="1"/>
  </sheetData>
  <sheetProtection password="CF6D" sheet="1" objects="1" scenarios="1" formatColumns="0" selectLockedCells="1"/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  <mergeCell ref="H16:I16"/>
    <mergeCell ref="R16:S16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pageSetUpPr fitToPage="1"/>
  </sheetPr>
  <dimension ref="A1:V109"/>
  <sheetViews>
    <sheetView showGridLines="0" zoomScale="95" zoomScaleNormal="95" zoomScaleSheetLayoutView="75" zoomScalePageLayoutView="95" workbookViewId="0">
      <pane ySplit="2" topLeftCell="A3" activePane="bottomLeft" state="frozenSplit"/>
      <selection sqref="A1:C1"/>
      <selection pane="bottomLeft" activeCell="D8" sqref="D8"/>
    </sheetView>
  </sheetViews>
  <sheetFormatPr baseColWidth="10" defaultColWidth="8.140625" defaultRowHeight="28" customHeight="1" outlineLevelRow="2" x14ac:dyDescent="0"/>
  <cols>
    <col min="1" max="1" width="8.140625" style="25" customWidth="1"/>
    <col min="2" max="2" width="10.7109375" style="25" customWidth="1"/>
    <col min="3" max="4" width="8.140625" style="25" customWidth="1"/>
    <col min="5" max="6" width="6.7109375" style="25" customWidth="1"/>
    <col min="7" max="8" width="8.140625" style="25" customWidth="1"/>
    <col min="9" max="9" width="10.7109375" style="25" customWidth="1"/>
    <col min="10" max="11" width="8.140625" style="25" customWidth="1"/>
    <col min="12" max="12" width="10.7109375" style="25" customWidth="1"/>
    <col min="13" max="14" width="8.140625" style="25" customWidth="1"/>
    <col min="15" max="16" width="6.7109375" style="25" customWidth="1"/>
    <col min="17" max="18" width="8.140625" style="25" customWidth="1"/>
    <col min="19" max="19" width="10.7109375" style="25" customWidth="1"/>
    <col min="20" max="16384" width="8.140625" style="25"/>
  </cols>
  <sheetData>
    <row r="1" spans="1:22" ht="50" customHeight="1">
      <c r="A1" s="257" t="str">
        <f>INFO!B7</f>
        <v>CARABINE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8" customHeight="1" outlineLevel="1" thickBot="1">
      <c r="B4" s="263">
        <f>'Clb Q'!C4</f>
        <v>0</v>
      </c>
      <c r="C4" s="264"/>
      <c r="D4" s="265"/>
      <c r="E4" s="224" t="s">
        <v>11</v>
      </c>
      <c r="F4" s="225"/>
      <c r="G4" s="263" t="e">
        <f>'Clb Q'!R4</f>
        <v>#N/A</v>
      </c>
      <c r="H4" s="264"/>
      <c r="I4" s="265"/>
      <c r="J4" s="40"/>
      <c r="K4" s="40"/>
      <c r="L4" s="263" t="e">
        <f>'Clb Q'!H22</f>
        <v>#N/A</v>
      </c>
      <c r="M4" s="264"/>
      <c r="N4" s="265"/>
      <c r="O4" s="224" t="s">
        <v>11</v>
      </c>
      <c r="P4" s="225"/>
      <c r="Q4" s="263" t="e">
        <f>'Clb Q'!M22</f>
        <v>#N/A</v>
      </c>
      <c r="R4" s="264"/>
      <c r="S4" s="265"/>
      <c r="U4" s="42"/>
    </row>
    <row r="5" spans="1:22" s="36" customFormat="1" ht="22" customHeight="1" outlineLevel="2">
      <c r="B5" s="250">
        <f>'Clb Q'!B6</f>
        <v>0</v>
      </c>
      <c r="C5" s="251"/>
      <c r="D5" s="252"/>
      <c r="E5" s="128">
        <v>3</v>
      </c>
      <c r="F5" s="129">
        <v>4</v>
      </c>
      <c r="G5" s="250" t="e">
        <f>'Clb Q'!Q6</f>
        <v>#N/A</v>
      </c>
      <c r="H5" s="251"/>
      <c r="I5" s="252"/>
      <c r="J5" s="37"/>
      <c r="K5" s="37"/>
      <c r="L5" s="250" t="e">
        <f>'Clb Q'!G24</f>
        <v>#N/A</v>
      </c>
      <c r="M5" s="251"/>
      <c r="N5" s="252"/>
      <c r="O5" s="128">
        <v>13</v>
      </c>
      <c r="P5" s="129">
        <v>14</v>
      </c>
      <c r="Q5" s="250" t="e">
        <f>'Clb Q'!L24</f>
        <v>#N/A</v>
      </c>
      <c r="R5" s="251"/>
      <c r="S5" s="252"/>
      <c r="U5" s="43"/>
    </row>
    <row r="6" spans="1:22" s="36" customFormat="1" ht="22" customHeight="1" outlineLevel="2">
      <c r="B6" s="250">
        <f>'Clb Q'!B7</f>
        <v>0</v>
      </c>
      <c r="C6" s="251"/>
      <c r="D6" s="252"/>
      <c r="E6" s="128">
        <v>5</v>
      </c>
      <c r="F6" s="129">
        <v>6</v>
      </c>
      <c r="G6" s="250" t="e">
        <f>'Clb Q'!Q7</f>
        <v>#N/A</v>
      </c>
      <c r="H6" s="251"/>
      <c r="I6" s="252"/>
      <c r="J6" s="37"/>
      <c r="K6" s="37"/>
      <c r="L6" s="250" t="e">
        <f>'Clb Q'!G25</f>
        <v>#N/A</v>
      </c>
      <c r="M6" s="251"/>
      <c r="N6" s="252"/>
      <c r="O6" s="128">
        <v>15</v>
      </c>
      <c r="P6" s="129">
        <v>16</v>
      </c>
      <c r="Q6" s="250" t="e">
        <f>'Clb Q'!L25</f>
        <v>#N/A</v>
      </c>
      <c r="R6" s="251"/>
      <c r="S6" s="252"/>
      <c r="U6" s="43"/>
    </row>
    <row r="7" spans="1:22" s="36" customFormat="1" ht="22" customHeight="1" outlineLevel="2" thickBot="1">
      <c r="B7" s="250">
        <f>'Clb Q'!B8</f>
        <v>0</v>
      </c>
      <c r="C7" s="251"/>
      <c r="D7" s="252"/>
      <c r="E7" s="128">
        <v>7</v>
      </c>
      <c r="F7" s="129">
        <v>8</v>
      </c>
      <c r="G7" s="250" t="e">
        <f>'Clb Q'!Q8</f>
        <v>#N/A</v>
      </c>
      <c r="H7" s="251"/>
      <c r="I7" s="252"/>
      <c r="J7" s="37"/>
      <c r="K7" s="37"/>
      <c r="L7" s="250" t="e">
        <f>'Clb Q'!G26</f>
        <v>#N/A</v>
      </c>
      <c r="M7" s="251"/>
      <c r="N7" s="252"/>
      <c r="O7" s="128">
        <v>17</v>
      </c>
      <c r="P7" s="129">
        <v>18</v>
      </c>
      <c r="Q7" s="250" t="e">
        <f>'Clb Q'!L26</f>
        <v>#N/A</v>
      </c>
      <c r="R7" s="251"/>
      <c r="S7" s="252"/>
      <c r="U7" s="43"/>
    </row>
    <row r="8" spans="1:22" ht="22" customHeight="1" outlineLevel="1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2" customHeight="1" outlineLevel="1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2" customHeight="1" outlineLevel="1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2" customHeight="1" outlineLevel="1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2" customHeight="1" outlineLevel="1" thickBot="1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6" customHeight="1" outlineLevel="1" thickBot="1">
      <c r="J13" s="28"/>
      <c r="K13" s="28"/>
      <c r="U13" s="30"/>
    </row>
    <row r="14" spans="1:22" s="38" customFormat="1" ht="28" customHeight="1" outlineLevel="1" thickBot="1">
      <c r="B14" s="263" t="e">
        <f>'Clb Q'!M4</f>
        <v>#N/A</v>
      </c>
      <c r="C14" s="264"/>
      <c r="D14" s="265"/>
      <c r="E14" s="224" t="s">
        <v>11</v>
      </c>
      <c r="F14" s="225"/>
      <c r="G14" s="263" t="e">
        <f>'Clb Q'!H4</f>
        <v>#N/A</v>
      </c>
      <c r="H14" s="264"/>
      <c r="I14" s="265"/>
      <c r="J14" s="40"/>
      <c r="K14" s="40"/>
      <c r="L14" s="263" t="e">
        <f>'Clb Q'!R22</f>
        <v>#N/A</v>
      </c>
      <c r="M14" s="264"/>
      <c r="N14" s="265"/>
      <c r="O14" s="224" t="s">
        <v>11</v>
      </c>
      <c r="P14" s="225"/>
      <c r="Q14" s="263" t="e">
        <f>'Clb Q'!C22</f>
        <v>#N/A</v>
      </c>
      <c r="R14" s="264"/>
      <c r="S14" s="265"/>
      <c r="U14" s="42"/>
    </row>
    <row r="15" spans="1:22" s="36" customFormat="1" ht="22" customHeight="1" outlineLevel="2">
      <c r="B15" s="250" t="e">
        <f>'Clb Q'!L6</f>
        <v>#N/A</v>
      </c>
      <c r="C15" s="251"/>
      <c r="D15" s="252"/>
      <c r="E15" s="128">
        <v>3</v>
      </c>
      <c r="F15" s="129">
        <v>4</v>
      </c>
      <c r="G15" s="250" t="e">
        <f>'Clb Q'!G6</f>
        <v>#N/A</v>
      </c>
      <c r="H15" s="251"/>
      <c r="I15" s="252"/>
      <c r="J15" s="37"/>
      <c r="K15" s="37"/>
      <c r="L15" s="250" t="e">
        <f>'Clb Q'!Q24</f>
        <v>#N/A</v>
      </c>
      <c r="M15" s="251"/>
      <c r="N15" s="252"/>
      <c r="O15" s="128">
        <v>13</v>
      </c>
      <c r="P15" s="129">
        <v>14</v>
      </c>
      <c r="Q15" s="250" t="e">
        <f>'Clb Q'!B24</f>
        <v>#N/A</v>
      </c>
      <c r="R15" s="251"/>
      <c r="S15" s="252"/>
      <c r="U15" s="43"/>
    </row>
    <row r="16" spans="1:22" s="36" customFormat="1" ht="22" customHeight="1" outlineLevel="2">
      <c r="B16" s="250" t="e">
        <f>'Clb Q'!L7</f>
        <v>#N/A</v>
      </c>
      <c r="C16" s="251"/>
      <c r="D16" s="252"/>
      <c r="E16" s="128">
        <v>5</v>
      </c>
      <c r="F16" s="129">
        <v>6</v>
      </c>
      <c r="G16" s="250" t="e">
        <f>'Clb Q'!G7</f>
        <v>#N/A</v>
      </c>
      <c r="H16" s="251"/>
      <c r="I16" s="252"/>
      <c r="J16" s="37"/>
      <c r="K16" s="37"/>
      <c r="L16" s="250" t="e">
        <f>'Clb Q'!Q25</f>
        <v>#N/A</v>
      </c>
      <c r="M16" s="251"/>
      <c r="N16" s="252"/>
      <c r="O16" s="128">
        <v>15</v>
      </c>
      <c r="P16" s="129">
        <v>16</v>
      </c>
      <c r="Q16" s="250" t="e">
        <f>'Clb Q'!B25</f>
        <v>#N/A</v>
      </c>
      <c r="R16" s="251"/>
      <c r="S16" s="252"/>
      <c r="U16" s="43"/>
    </row>
    <row r="17" spans="1:21" s="36" customFormat="1" ht="22" customHeight="1" outlineLevel="2" thickBot="1">
      <c r="B17" s="250" t="e">
        <f>'Clb Q'!L8</f>
        <v>#N/A</v>
      </c>
      <c r="C17" s="251"/>
      <c r="D17" s="252"/>
      <c r="E17" s="128">
        <v>7</v>
      </c>
      <c r="F17" s="129">
        <v>8</v>
      </c>
      <c r="G17" s="250" t="e">
        <f>'Clb Q'!G8</f>
        <v>#N/A</v>
      </c>
      <c r="H17" s="251"/>
      <c r="I17" s="252"/>
      <c r="J17" s="37"/>
      <c r="K17" s="37"/>
      <c r="L17" s="250" t="e">
        <f>'Clb Q'!Q26</f>
        <v>#N/A</v>
      </c>
      <c r="M17" s="251"/>
      <c r="N17" s="252"/>
      <c r="O17" s="128">
        <v>17</v>
      </c>
      <c r="P17" s="129">
        <v>18</v>
      </c>
      <c r="Q17" s="250" t="e">
        <f>'Clb Q'!B26</f>
        <v>#N/A</v>
      </c>
      <c r="R17" s="251"/>
      <c r="S17" s="252"/>
      <c r="U17" s="43"/>
    </row>
    <row r="18" spans="1:21" ht="22" customHeight="1" outlineLevel="1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2" customHeight="1" outlineLevel="1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2" customHeight="1" outlineLevel="1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2" customHeight="1" outlineLevel="1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2" customHeight="1" outlineLevel="1" thickBot="1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8" customHeight="1" outlineLevel="1" thickBot="1">
      <c r="B25" s="263" t="e">
        <f>'Clb Q'!C16</f>
        <v>#N/A</v>
      </c>
      <c r="C25" s="264"/>
      <c r="D25" s="265"/>
      <c r="E25" s="224" t="s">
        <v>11</v>
      </c>
      <c r="F25" s="225"/>
      <c r="G25" s="263" t="e">
        <f>'Clb Q'!R16</f>
        <v>#N/A</v>
      </c>
      <c r="H25" s="264"/>
      <c r="I25" s="265"/>
      <c r="J25" s="40"/>
      <c r="K25" s="40"/>
      <c r="L25" s="263" t="e">
        <f>'Clb Q'!H10</f>
        <v>#N/A</v>
      </c>
      <c r="M25" s="264"/>
      <c r="N25" s="265"/>
      <c r="O25" s="224" t="s">
        <v>11</v>
      </c>
      <c r="P25" s="225"/>
      <c r="Q25" s="263" t="e">
        <f>'Clb Q'!M10</f>
        <v>#N/A</v>
      </c>
      <c r="R25" s="264"/>
      <c r="S25" s="265"/>
      <c r="U25" s="42"/>
    </row>
    <row r="26" spans="1:21" s="36" customFormat="1" ht="22" customHeight="1" outlineLevel="2">
      <c r="B26" s="250" t="e">
        <f>'Clb Q'!B18</f>
        <v>#N/A</v>
      </c>
      <c r="C26" s="251"/>
      <c r="D26" s="252"/>
      <c r="E26" s="128">
        <v>3</v>
      </c>
      <c r="F26" s="129">
        <v>4</v>
      </c>
      <c r="G26" s="268" t="e">
        <f>'Clb Q'!Q18</f>
        <v>#N/A</v>
      </c>
      <c r="H26" s="269"/>
      <c r="I26" s="270"/>
      <c r="J26" s="37"/>
      <c r="K26" s="37"/>
      <c r="L26" s="250" t="e">
        <f>'Clb Q'!G12</f>
        <v>#N/A</v>
      </c>
      <c r="M26" s="251"/>
      <c r="N26" s="252"/>
      <c r="O26" s="128">
        <v>13</v>
      </c>
      <c r="P26" s="129">
        <v>14</v>
      </c>
      <c r="Q26" s="250" t="e">
        <f>'Clb Q'!L12</f>
        <v>#N/A</v>
      </c>
      <c r="R26" s="251"/>
      <c r="S26" s="252"/>
      <c r="U26" s="43"/>
    </row>
    <row r="27" spans="1:21" s="36" customFormat="1" ht="22" customHeight="1" outlineLevel="2">
      <c r="B27" s="250" t="e">
        <f>'Clb Q'!B19</f>
        <v>#N/A</v>
      </c>
      <c r="C27" s="251"/>
      <c r="D27" s="252"/>
      <c r="E27" s="128">
        <v>5</v>
      </c>
      <c r="F27" s="129">
        <v>6</v>
      </c>
      <c r="G27" s="250" t="e">
        <f>'Clb Q'!Q19</f>
        <v>#N/A</v>
      </c>
      <c r="H27" s="251"/>
      <c r="I27" s="252"/>
      <c r="J27" s="37"/>
      <c r="K27" s="37"/>
      <c r="L27" s="250" t="e">
        <f>'Clb Q'!G13</f>
        <v>#N/A</v>
      </c>
      <c r="M27" s="251"/>
      <c r="N27" s="252"/>
      <c r="O27" s="128">
        <v>15</v>
      </c>
      <c r="P27" s="129">
        <v>16</v>
      </c>
      <c r="Q27" s="250" t="e">
        <f>'Clb Q'!L13</f>
        <v>#N/A</v>
      </c>
      <c r="R27" s="251"/>
      <c r="S27" s="252"/>
      <c r="U27" s="43"/>
    </row>
    <row r="28" spans="1:21" s="36" customFormat="1" ht="22" customHeight="1" outlineLevel="2" thickBot="1">
      <c r="B28" s="250" t="e">
        <f>'Clb Q'!B20</f>
        <v>#N/A</v>
      </c>
      <c r="C28" s="251"/>
      <c r="D28" s="252"/>
      <c r="E28" s="128">
        <v>7</v>
      </c>
      <c r="F28" s="129">
        <v>8</v>
      </c>
      <c r="G28" s="258" t="e">
        <f>'Clb Q'!Q20</f>
        <v>#N/A</v>
      </c>
      <c r="H28" s="259"/>
      <c r="I28" s="260"/>
      <c r="J28" s="37"/>
      <c r="K28" s="37"/>
      <c r="L28" s="250" t="e">
        <f>'Clb Q'!G14</f>
        <v>#N/A</v>
      </c>
      <c r="M28" s="251"/>
      <c r="N28" s="252"/>
      <c r="O28" s="128">
        <v>17</v>
      </c>
      <c r="P28" s="129">
        <v>18</v>
      </c>
      <c r="Q28" s="250" t="e">
        <f>'Clb Q'!L14</f>
        <v>#N/A</v>
      </c>
      <c r="R28" s="251"/>
      <c r="S28" s="252"/>
      <c r="U28" s="43"/>
    </row>
    <row r="29" spans="1:21" ht="22" customHeight="1" outlineLevel="1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2" customHeight="1" outlineLevel="1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2" customHeight="1" outlineLevel="1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2" customHeight="1" outlineLevel="1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2" customHeight="1" outlineLevel="1" thickBot="1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>
      <c r="J35" s="30"/>
      <c r="K35" s="30"/>
      <c r="U35" s="30"/>
    </row>
    <row r="36" spans="1:21" s="38" customFormat="1" ht="28" customHeight="1" outlineLevel="1" thickBot="1">
      <c r="B36" s="263" t="e">
        <f>'Clb Q'!M16</f>
        <v>#N/A</v>
      </c>
      <c r="C36" s="264"/>
      <c r="D36" s="265"/>
      <c r="E36" s="224" t="s">
        <v>11</v>
      </c>
      <c r="F36" s="225"/>
      <c r="G36" s="263" t="e">
        <f>'Clb Q'!H16</f>
        <v>#N/A</v>
      </c>
      <c r="H36" s="264"/>
      <c r="I36" s="265"/>
      <c r="J36" s="40"/>
      <c r="K36" s="40"/>
      <c r="L36" s="263" t="e">
        <f>'Clb Q'!R10</f>
        <v>#N/A</v>
      </c>
      <c r="M36" s="264"/>
      <c r="N36" s="265"/>
      <c r="O36" s="224" t="s">
        <v>11</v>
      </c>
      <c r="P36" s="225"/>
      <c r="Q36" s="263" t="e">
        <f>'Clb Q'!C10</f>
        <v>#N/A</v>
      </c>
      <c r="R36" s="264"/>
      <c r="S36" s="265"/>
      <c r="U36" s="42"/>
    </row>
    <row r="37" spans="1:21" s="36" customFormat="1" ht="22" customHeight="1" outlineLevel="2">
      <c r="B37" s="250" t="e">
        <f>'Clb Q'!L18</f>
        <v>#N/A</v>
      </c>
      <c r="C37" s="251"/>
      <c r="D37" s="252"/>
      <c r="E37" s="128">
        <v>3</v>
      </c>
      <c r="F37" s="129">
        <v>4</v>
      </c>
      <c r="G37" s="250" t="e">
        <f>'Clb Q'!G18</f>
        <v>#N/A</v>
      </c>
      <c r="H37" s="251"/>
      <c r="I37" s="252"/>
      <c r="J37" s="37"/>
      <c r="K37" s="37"/>
      <c r="L37" s="268" t="e">
        <f>'Clb Q'!Q12</f>
        <v>#N/A</v>
      </c>
      <c r="M37" s="269"/>
      <c r="N37" s="270"/>
      <c r="O37" s="128">
        <v>13</v>
      </c>
      <c r="P37" s="129">
        <v>14</v>
      </c>
      <c r="Q37" s="250" t="e">
        <f>'Clb Q'!B12</f>
        <v>#N/A</v>
      </c>
      <c r="R37" s="251"/>
      <c r="S37" s="252"/>
      <c r="U37" s="43"/>
    </row>
    <row r="38" spans="1:21" s="36" customFormat="1" ht="22" customHeight="1" outlineLevel="2">
      <c r="B38" s="250" t="e">
        <f>'Clb Q'!L19</f>
        <v>#N/A</v>
      </c>
      <c r="C38" s="251"/>
      <c r="D38" s="252"/>
      <c r="E38" s="128">
        <v>5</v>
      </c>
      <c r="F38" s="129">
        <v>6</v>
      </c>
      <c r="G38" s="250" t="e">
        <f>'Clb Q'!G19</f>
        <v>#N/A</v>
      </c>
      <c r="H38" s="251"/>
      <c r="I38" s="252"/>
      <c r="J38" s="37"/>
      <c r="K38" s="37"/>
      <c r="L38" s="250" t="e">
        <f>'Clb Q'!Q13</f>
        <v>#N/A</v>
      </c>
      <c r="M38" s="251"/>
      <c r="N38" s="252"/>
      <c r="O38" s="128">
        <v>15</v>
      </c>
      <c r="P38" s="129">
        <v>16</v>
      </c>
      <c r="Q38" s="250" t="e">
        <f>'Clb Q'!B13</f>
        <v>#N/A</v>
      </c>
      <c r="R38" s="251"/>
      <c r="S38" s="252"/>
      <c r="U38" s="43"/>
    </row>
    <row r="39" spans="1:21" s="36" customFormat="1" ht="22" customHeight="1" outlineLevel="2" thickBot="1">
      <c r="B39" s="250" t="e">
        <f>'Clb Q'!L20</f>
        <v>#N/A</v>
      </c>
      <c r="C39" s="251"/>
      <c r="D39" s="252"/>
      <c r="E39" s="128">
        <v>7</v>
      </c>
      <c r="F39" s="129">
        <v>8</v>
      </c>
      <c r="G39" s="250" t="e">
        <f>'Clb Q'!G20</f>
        <v>#N/A</v>
      </c>
      <c r="H39" s="251"/>
      <c r="I39" s="252"/>
      <c r="J39" s="37"/>
      <c r="K39" s="37"/>
      <c r="L39" s="258" t="e">
        <f>'Clb Q'!Q14</f>
        <v>#N/A</v>
      </c>
      <c r="M39" s="259"/>
      <c r="N39" s="260"/>
      <c r="O39" s="128">
        <v>17</v>
      </c>
      <c r="P39" s="129">
        <v>18</v>
      </c>
      <c r="Q39" s="250" t="e">
        <f>'Clb Q'!B14</f>
        <v>#N/A</v>
      </c>
      <c r="R39" s="251"/>
      <c r="S39" s="252"/>
      <c r="U39" s="43"/>
    </row>
    <row r="40" spans="1:21" ht="22" customHeight="1" outlineLevel="1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2" customHeight="1" outlineLevel="1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2" customHeight="1" outlineLevel="1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2" customHeight="1" outlineLevel="1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2" customHeight="1" outlineLevel="1" thickBot="1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8" customHeight="1" thickBot="1">
      <c r="B46" s="244" t="e">
        <f>IF(G4="",B4,IF(B8="","",IF(B8&gt;2,B4,IF(H8&gt;2,G4,""))))</f>
        <v>#N/A</v>
      </c>
      <c r="C46" s="245"/>
      <c r="D46" s="246"/>
      <c r="E46" s="224" t="s">
        <v>11</v>
      </c>
      <c r="F46" s="225"/>
      <c r="G46" s="244" t="e">
        <f>IF(B14="",G14,IF(B18="","",IF(B18&gt;2,B14,IF(H18&gt;2,G14,""))))</f>
        <v>#N/A</v>
      </c>
      <c r="H46" s="245"/>
      <c r="I46" s="246"/>
      <c r="J46" s="40"/>
      <c r="K46" s="40"/>
      <c r="L46" s="244" t="e">
        <f>IF(G25="",B25,IF(B29="","",IF(B29&gt;2,B25,IF(H29&gt;2,G25,""))))</f>
        <v>#N/A</v>
      </c>
      <c r="M46" s="245"/>
      <c r="N46" s="246"/>
      <c r="O46" s="224" t="s">
        <v>11</v>
      </c>
      <c r="P46" s="225"/>
      <c r="Q46" s="244" t="e">
        <f>IF(B36="",G36,IF(B40="","",IF(B40&gt;2,B36,IF(H40&gt;2,G36,""))))</f>
        <v>#N/A</v>
      </c>
      <c r="R46" s="245"/>
      <c r="S46" s="246"/>
    </row>
    <row r="47" spans="1:21" s="36" customFormat="1" ht="22" customHeight="1" outlineLevel="1">
      <c r="B47" s="247" t="e">
        <f>IF(G4="",B5,IF(B8="","",IF(B8&gt;2,B5,IF(H8&gt;2,G5,""))))</f>
        <v>#N/A</v>
      </c>
      <c r="C47" s="248"/>
      <c r="D47" s="249"/>
      <c r="E47" s="126">
        <v>3</v>
      </c>
      <c r="F47" s="127">
        <v>4</v>
      </c>
      <c r="G47" s="247" t="e">
        <f>IF(B14="",G15,IF(B18="","",IF(B18&gt;2,B15,IF(H18&gt;2,G15,""))))</f>
        <v>#N/A</v>
      </c>
      <c r="H47" s="248"/>
      <c r="I47" s="249"/>
      <c r="J47" s="37"/>
      <c r="K47" s="37"/>
      <c r="L47" s="247" t="e">
        <f>IF(G25="",B26,IF(B29="","",IF(B29&gt;2,B26,IF(H29&gt;2,G26,""))))</f>
        <v>#N/A</v>
      </c>
      <c r="M47" s="248"/>
      <c r="N47" s="249"/>
      <c r="O47" s="126">
        <v>3</v>
      </c>
      <c r="P47" s="127">
        <v>4</v>
      </c>
      <c r="Q47" s="247" t="e">
        <f>IF(B36="",G37,IF(B40="","",IF(B40&gt;2,B37,IF(H40&gt;2,G37,""))))</f>
        <v>#N/A</v>
      </c>
      <c r="R47" s="248"/>
      <c r="S47" s="249"/>
    </row>
    <row r="48" spans="1:21" s="36" customFormat="1" ht="22" customHeight="1" outlineLevel="1">
      <c r="B48" s="247" t="e">
        <f>IF(G4="",B6,IF(B8="","",IF(B8&gt;2,B6,IF(H8&gt;2,G6,""))))</f>
        <v>#N/A</v>
      </c>
      <c r="C48" s="248"/>
      <c r="D48" s="249"/>
      <c r="E48" s="126">
        <v>5</v>
      </c>
      <c r="F48" s="127">
        <v>6</v>
      </c>
      <c r="G48" s="247" t="e">
        <f>IF(B14="",G16,IF(B18="","",IF(B18&gt;2,B16,IF(H18&gt;2,G16,""))))</f>
        <v>#N/A</v>
      </c>
      <c r="H48" s="248"/>
      <c r="I48" s="249"/>
      <c r="J48" s="37"/>
      <c r="K48" s="37"/>
      <c r="L48" s="247" t="e">
        <f>IF(G25="",B27,IF(B29="","",IF(B29&gt;2,B27,IF(H29&gt;2,G27,""))))</f>
        <v>#N/A</v>
      </c>
      <c r="M48" s="248"/>
      <c r="N48" s="249"/>
      <c r="O48" s="126">
        <v>5</v>
      </c>
      <c r="P48" s="127">
        <v>6</v>
      </c>
      <c r="Q48" s="247" t="e">
        <f>IF(B36="",G38,IF(B40="","",IF(B40&gt;2,B38,IF(H40&gt;2,G38,""))))</f>
        <v>#N/A</v>
      </c>
      <c r="R48" s="248"/>
      <c r="S48" s="249"/>
    </row>
    <row r="49" spans="1:21" s="36" customFormat="1" ht="22" customHeight="1" outlineLevel="1" thickBot="1">
      <c r="B49" s="247" t="e">
        <f>IF(G4="",B7,IF(B8="","",IF(B8&gt;2,B7,IF(H8&gt;2,G7,""))))</f>
        <v>#N/A</v>
      </c>
      <c r="C49" s="248"/>
      <c r="D49" s="249"/>
      <c r="E49" s="126">
        <v>7</v>
      </c>
      <c r="F49" s="127">
        <v>8</v>
      </c>
      <c r="G49" s="247" t="e">
        <f>IF(B14="",G17,IF(B18="","",IF(B18&gt;2,B17,IF(H18&gt;2,G17,""))))</f>
        <v>#N/A</v>
      </c>
      <c r="H49" s="248"/>
      <c r="I49" s="249"/>
      <c r="J49" s="37"/>
      <c r="K49" s="37"/>
      <c r="L49" s="247" t="e">
        <f>IF(G25="",B28,IF(B29="","",IF(B29&gt;2,B28,IF(H29&gt;2,G28,""))))</f>
        <v>#N/A</v>
      </c>
      <c r="M49" s="248"/>
      <c r="N49" s="249"/>
      <c r="O49" s="126">
        <v>7</v>
      </c>
      <c r="P49" s="127">
        <v>8</v>
      </c>
      <c r="Q49" s="247" t="e">
        <f>IF(B36="",G39,IF(B40="","",IF(B40&gt;2,B39,IF(H40&gt;2,G39,""))))</f>
        <v>#N/A</v>
      </c>
      <c r="R49" s="248"/>
      <c r="S49" s="249"/>
    </row>
    <row r="50" spans="1:21" ht="22" customHeight="1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2" customHeight="1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2" customHeight="1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2" customHeight="1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2" customHeight="1" thickBot="1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>
      <c r="J55" s="28"/>
      <c r="K55" s="28"/>
      <c r="U55" s="30"/>
    </row>
    <row r="56" spans="1:21" s="38" customFormat="1" ht="28" customHeight="1" thickBot="1">
      <c r="B56" s="244" t="e">
        <f>IF(Q4="",L4,IF(L8="","",IF(L8&gt;2,L4,IF(R8&gt;2,Q4,""))))</f>
        <v>#N/A</v>
      </c>
      <c r="C56" s="245"/>
      <c r="D56" s="246"/>
      <c r="E56" s="224" t="s">
        <v>11</v>
      </c>
      <c r="F56" s="225"/>
      <c r="G56" s="244" t="e">
        <f>IF(L14="",Q14,IF(L18="","",IF(L18&gt;2,L14,IF(R18&gt;2,Q14,""))))</f>
        <v>#N/A</v>
      </c>
      <c r="H56" s="245"/>
      <c r="I56" s="246"/>
      <c r="J56" s="40"/>
      <c r="K56" s="40"/>
      <c r="L56" s="244" t="e">
        <f>IF(Q25="",L25,IF(L29="","",IF(L29&gt;2,L25,IF(R29&gt;2,Q25,""))))</f>
        <v>#N/A</v>
      </c>
      <c r="M56" s="245"/>
      <c r="N56" s="246"/>
      <c r="O56" s="224" t="s">
        <v>11</v>
      </c>
      <c r="P56" s="225"/>
      <c r="Q56" s="244" t="e">
        <f>IF(L36="",Q36,IF(L40="","",IF(L40&gt;2,L36,IF(R40&gt;2,Q36,""))))</f>
        <v>#N/A</v>
      </c>
      <c r="R56" s="245"/>
      <c r="S56" s="246"/>
      <c r="U56" s="42"/>
    </row>
    <row r="57" spans="1:21" s="36" customFormat="1" ht="22" customHeight="1" outlineLevel="1">
      <c r="B57" s="247" t="e">
        <f>IF(Q4="",L5,IF(L8="","",IF(L8&gt;2,L5,IF(R8&gt;2,Q5,""))))</f>
        <v>#N/A</v>
      </c>
      <c r="C57" s="248"/>
      <c r="D57" s="249"/>
      <c r="E57" s="126">
        <v>13</v>
      </c>
      <c r="F57" s="127">
        <v>14</v>
      </c>
      <c r="G57" s="247" t="e">
        <f>IF(L14="",Q15,IF(L18="","",IF(L18&gt;2,L15,IF(R18&gt;2,Q15,""))))</f>
        <v>#N/A</v>
      </c>
      <c r="H57" s="248"/>
      <c r="I57" s="249"/>
      <c r="J57" s="37"/>
      <c r="K57" s="37"/>
      <c r="L57" s="247" t="e">
        <f>IF(Q25="",L26,IF(L29="","",IF(L29&gt;2,L26,IF(R29&gt;2,Q26,""))))</f>
        <v>#N/A</v>
      </c>
      <c r="M57" s="248"/>
      <c r="N57" s="249"/>
      <c r="O57" s="126">
        <v>13</v>
      </c>
      <c r="P57" s="127">
        <v>14</v>
      </c>
      <c r="Q57" s="247" t="e">
        <f>IF(L36="",Q37,IF(L40="","",IF(L40&gt;2,L37,IF(R40&gt;2,Q37,""))))</f>
        <v>#N/A</v>
      </c>
      <c r="R57" s="248"/>
      <c r="S57" s="249"/>
      <c r="U57" s="43"/>
    </row>
    <row r="58" spans="1:21" s="36" customFormat="1" ht="22" customHeight="1" outlineLevel="1">
      <c r="B58" s="247" t="e">
        <f>IF(Q4="",L6,IF(L8="","",IF(L8&gt;2,L6,IF(R8&gt;2,Q6,""))))</f>
        <v>#N/A</v>
      </c>
      <c r="C58" s="248"/>
      <c r="D58" s="249"/>
      <c r="E58" s="126">
        <v>15</v>
      </c>
      <c r="F58" s="127">
        <v>16</v>
      </c>
      <c r="G58" s="247" t="e">
        <f>IF(L14="",Q16,IF(L18="","",IF(L18&gt;2,L16,IF(R18&gt;2,Q16,""))))</f>
        <v>#N/A</v>
      </c>
      <c r="H58" s="248"/>
      <c r="I58" s="249"/>
      <c r="J58" s="37"/>
      <c r="K58" s="37"/>
      <c r="L58" s="247" t="e">
        <f>IF(Q25="",L27,IF(L29="","",IF(L29&gt;2,L27,IF(R29&gt;2,Q27,""))))</f>
        <v>#N/A</v>
      </c>
      <c r="M58" s="248"/>
      <c r="N58" s="249"/>
      <c r="O58" s="126">
        <v>15</v>
      </c>
      <c r="P58" s="127">
        <v>16</v>
      </c>
      <c r="Q58" s="247" t="e">
        <f>IF(L36="",Q38,IF(L40="","",IF(L40&gt;2,L38,IF(R40&gt;2,Q38,""))))</f>
        <v>#N/A</v>
      </c>
      <c r="R58" s="248"/>
      <c r="S58" s="249"/>
      <c r="U58" s="43"/>
    </row>
    <row r="59" spans="1:21" s="36" customFormat="1" ht="22" customHeight="1" outlineLevel="1" thickBot="1">
      <c r="B59" s="247" t="e">
        <f>IF(Q4="",L7,IF(L8="","",IF(L8&gt;2,L7,IF(R8&gt;2,Q7,""))))</f>
        <v>#N/A</v>
      </c>
      <c r="C59" s="248"/>
      <c r="D59" s="249"/>
      <c r="E59" s="126">
        <v>17</v>
      </c>
      <c r="F59" s="127">
        <v>18</v>
      </c>
      <c r="G59" s="247" t="e">
        <f>IF(L14="",Q17,IF(L18="","",IF(L18&gt;2,L17,IF(R18&gt;2,Q17,""))))</f>
        <v>#N/A</v>
      </c>
      <c r="H59" s="248"/>
      <c r="I59" s="249"/>
      <c r="J59" s="37"/>
      <c r="K59" s="37"/>
      <c r="L59" s="247" t="e">
        <f>IF(Q25="",L28,IF(L29="","",IF(L29&gt;2,L28,IF(R29&gt;2,Q28,""))))</f>
        <v>#N/A</v>
      </c>
      <c r="M59" s="248"/>
      <c r="N59" s="249"/>
      <c r="O59" s="126">
        <v>17</v>
      </c>
      <c r="P59" s="127">
        <v>18</v>
      </c>
      <c r="Q59" s="247" t="e">
        <f>IF(L36="",Q39,IF(L40="","",IF(L40&gt;2,L39,IF(R40&gt;2,Q39,""))))</f>
        <v>#N/A</v>
      </c>
      <c r="R59" s="248"/>
      <c r="S59" s="249"/>
      <c r="U59" s="43"/>
    </row>
    <row r="60" spans="1:21" ht="22" customHeight="1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 t="str">
        <f>IF(N60="","",IF(N60&gt;1,1,0))</f>
        <v/>
      </c>
      <c r="L60" s="254" t="str">
        <f>IF(N60="","",SUM(K60:K64))</f>
        <v/>
      </c>
      <c r="M60" s="266"/>
      <c r="N60" s="78"/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2" customHeight="1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 t="str">
        <f>IF(N61="","",IF(N61&gt;1,1,0))</f>
        <v/>
      </c>
      <c r="L61" s="256"/>
      <c r="M61" s="267"/>
      <c r="N61" s="79"/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2" customHeight="1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 t="str">
        <f>IF(N62="","",IF(N62&gt;1,1,0))</f>
        <v/>
      </c>
      <c r="L62" s="256"/>
      <c r="M62" s="267"/>
      <c r="N62" s="79"/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2" customHeight="1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2" customHeight="1" thickBot="1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50" hidden="1" customHeight="1" outlineLevel="1">
      <c r="J65" s="30"/>
    </row>
    <row r="66" spans="1:21" ht="60" customHeight="1" collapsed="1" thickBot="1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8" customHeight="1" thickBot="1">
      <c r="B67" s="241" t="e">
        <f>IF(G46="",B46,IF(B50="","",IF(H50="","",IF(B50&gt;2,B46,IF(H50&gt;2,G46,"")))))</f>
        <v>#N/A</v>
      </c>
      <c r="C67" s="242"/>
      <c r="D67" s="243"/>
      <c r="E67" s="224" t="s">
        <v>11</v>
      </c>
      <c r="F67" s="225"/>
      <c r="G67" s="241" t="e">
        <f>IF(B56="",G56,IF(B60="","",IF(H60="","",IF(B60&gt;2,B56,IF(H60&gt;2,G56,"")))))</f>
        <v>#N/A</v>
      </c>
      <c r="H67" s="242"/>
      <c r="I67" s="243"/>
      <c r="J67" s="40"/>
      <c r="K67" s="39"/>
      <c r="L67" s="241" t="e">
        <f>IF(Q46="",L46,IF(L50="","",IF(R50="","",IF(L50&gt;2,L46,IF(R50&gt;2,Q46,"")))))</f>
        <v>#N/A</v>
      </c>
      <c r="M67" s="242"/>
      <c r="N67" s="243"/>
      <c r="O67" s="224" t="s">
        <v>11</v>
      </c>
      <c r="P67" s="225"/>
      <c r="Q67" s="241" t="e">
        <f>IF(L56="",Q56,IF(L60="","",IF(R60="","",IF(L60&gt;2,L56,IF(R60&gt;2,Q56,"")))))</f>
        <v>#N/A</v>
      </c>
      <c r="R67" s="242"/>
      <c r="S67" s="243"/>
    </row>
    <row r="68" spans="1:21" s="36" customFormat="1" ht="22" customHeight="1" outlineLevel="1">
      <c r="B68" s="275" t="e">
        <f>IF(G46="",B47,IF(B50="","",IF(H50="","",IF(B50&gt;2,B47,IF(H50&gt;2,G47,"")))))</f>
        <v>#N/A</v>
      </c>
      <c r="C68" s="276"/>
      <c r="D68" s="277"/>
      <c r="E68" s="130">
        <v>3</v>
      </c>
      <c r="F68" s="131">
        <v>4</v>
      </c>
      <c r="G68" s="275" t="e">
        <f>IF(B56="",G57,IF(B60="","",IF(H60="","",IF(B60&gt;2,B57,IF(H60&gt;2,G57,"")))))</f>
        <v>#N/A</v>
      </c>
      <c r="H68" s="276"/>
      <c r="I68" s="277"/>
      <c r="J68" s="37"/>
      <c r="K68" s="35"/>
      <c r="L68" s="275" t="e">
        <f>IF(Q46="",L47,IF(L50="","",IF(R50="","",IF(L50&gt;2,L47,IF(R50&gt;2,Q47,"")))))</f>
        <v>#N/A</v>
      </c>
      <c r="M68" s="276"/>
      <c r="N68" s="277"/>
      <c r="O68" s="132">
        <v>13</v>
      </c>
      <c r="P68" s="133">
        <v>14</v>
      </c>
      <c r="Q68" s="275" t="e">
        <f>IF(L56="",Q57,IF(L60="","",IF(R60="","",IF(L60&gt;2,L57,IF(R60&gt;2,Q57,"")))))</f>
        <v>#N/A</v>
      </c>
      <c r="R68" s="276"/>
      <c r="S68" s="277"/>
    </row>
    <row r="69" spans="1:21" s="36" customFormat="1" ht="22" customHeight="1" outlineLevel="1">
      <c r="B69" s="275" t="e">
        <f>IF(G46="",B48,IF(B50="","",IF(H50="","",IF(B50&gt;2,B48,IF(H50&gt;2,G48,"")))))</f>
        <v>#N/A</v>
      </c>
      <c r="C69" s="276"/>
      <c r="D69" s="277"/>
      <c r="E69" s="130">
        <v>5</v>
      </c>
      <c r="F69" s="131">
        <v>6</v>
      </c>
      <c r="G69" s="275" t="e">
        <f>IF(B56="",G58,IF(B60="","",IF(H60="","",IF(B60&gt;2,B58,IF(H60&gt;2,G58,"")))))</f>
        <v>#N/A</v>
      </c>
      <c r="H69" s="276"/>
      <c r="I69" s="277"/>
      <c r="J69" s="37"/>
      <c r="K69" s="35"/>
      <c r="L69" s="275" t="e">
        <f>IF(Q46="",L48,IF(L50="","",IF(R50="","",IF(L50&gt;2,L48,IF(R50&gt;2,Q48,"")))))</f>
        <v>#N/A</v>
      </c>
      <c r="M69" s="276"/>
      <c r="N69" s="277"/>
      <c r="O69" s="132">
        <v>15</v>
      </c>
      <c r="P69" s="133">
        <v>16</v>
      </c>
      <c r="Q69" s="275" t="e">
        <f>IF(L56="",Q58,IF(L60="","",IF(R60="","",IF(L60&gt;2,L58,IF(R60&gt;2,Q58,"")))))</f>
        <v>#N/A</v>
      </c>
      <c r="R69" s="276"/>
      <c r="S69" s="277"/>
    </row>
    <row r="70" spans="1:21" s="36" customFormat="1" ht="22" customHeight="1" outlineLevel="1" thickBot="1">
      <c r="B70" s="275" t="e">
        <f>IF(G46="",B49,IF(B50="","",IF(H50="","",IF(B50&gt;2,B49,IF(H50&gt;2,G49,"")))))</f>
        <v>#N/A</v>
      </c>
      <c r="C70" s="276"/>
      <c r="D70" s="277"/>
      <c r="E70" s="130">
        <v>7</v>
      </c>
      <c r="F70" s="131">
        <v>8</v>
      </c>
      <c r="G70" s="275" t="e">
        <f>IF(B56="",G59,IF(B60="","",IF(H60="","",IF(B60&gt;2,B59,IF(H60&gt;2,G59,"")))))</f>
        <v>#N/A</v>
      </c>
      <c r="H70" s="276"/>
      <c r="I70" s="277"/>
      <c r="J70" s="37"/>
      <c r="K70" s="35"/>
      <c r="L70" s="275" t="e">
        <f>IF(Q46="",L49,IF(L50="","",IF(R50="","",IF(L50&gt;2,L49,IF(R50&gt;2,Q49,"")))))</f>
        <v>#N/A</v>
      </c>
      <c r="M70" s="276"/>
      <c r="N70" s="277"/>
      <c r="O70" s="132">
        <v>17</v>
      </c>
      <c r="P70" s="133">
        <v>18</v>
      </c>
      <c r="Q70" s="275" t="e">
        <f>IF(L56="",Q59,IF(L60="","",IF(R60="","",IF(L60&gt;2,L59,IF(R60&gt;2,Q59,"")))))</f>
        <v>#N/A</v>
      </c>
      <c r="R70" s="276"/>
      <c r="S70" s="277"/>
    </row>
    <row r="71" spans="1:21" ht="22" customHeight="1">
      <c r="A71" s="29" t="str">
        <f>IF(D71="","",IF(D71&gt;1,1,0))</f>
        <v/>
      </c>
      <c r="B71" s="254" t="str">
        <f>IF(D71="","",SUM(A71:A77))</f>
        <v/>
      </c>
      <c r="C71" s="266"/>
      <c r="D71" s="78"/>
      <c r="E71" s="226"/>
      <c r="F71" s="227"/>
      <c r="G71" s="78"/>
      <c r="H71" s="253" t="str">
        <f>IF(G71="","",SUM(J71:J77))</f>
        <v/>
      </c>
      <c r="I71" s="254"/>
      <c r="J71" s="41" t="str">
        <f>IF(G71="","",IF(G71&gt;1,1,0))</f>
        <v/>
      </c>
      <c r="K71" s="44" t="str">
        <f>IF(N71="","",IF(N71&gt;1,1,0))</f>
        <v/>
      </c>
      <c r="L71" s="254" t="str">
        <f>IF(N71="","",SUM(K71:K77))</f>
        <v/>
      </c>
      <c r="M71" s="266"/>
      <c r="N71" s="78"/>
      <c r="O71" s="226"/>
      <c r="P71" s="227"/>
      <c r="Q71" s="78"/>
      <c r="R71" s="253" t="str">
        <f>IF(Q71="","",SUM(T71:T77))</f>
        <v/>
      </c>
      <c r="S71" s="254"/>
      <c r="T71" s="41" t="str">
        <f>IF(Q71="","",IF(Q71&gt;1,1,0))</f>
        <v/>
      </c>
      <c r="U71" s="30"/>
    </row>
    <row r="72" spans="1:21" ht="22" customHeight="1">
      <c r="A72" s="29" t="str">
        <f t="shared" ref="A72:A77" si="0">IF(D72="","",IF(D72&gt;1,1,0))</f>
        <v/>
      </c>
      <c r="B72" s="256"/>
      <c r="C72" s="267"/>
      <c r="D72" s="79"/>
      <c r="E72" s="222"/>
      <c r="F72" s="223"/>
      <c r="G72" s="79"/>
      <c r="H72" s="255"/>
      <c r="I72" s="256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56"/>
      <c r="M72" s="267"/>
      <c r="N72" s="79"/>
      <c r="O72" s="222"/>
      <c r="P72" s="223"/>
      <c r="Q72" s="79"/>
      <c r="R72" s="255"/>
      <c r="S72" s="256"/>
      <c r="T72" s="41" t="str">
        <f t="shared" ref="T72:T77" si="3">IF(Q72="","",IF(Q72&gt;1,1,0))</f>
        <v/>
      </c>
      <c r="U72" s="30"/>
    </row>
    <row r="73" spans="1:21" ht="22" customHeight="1">
      <c r="A73" s="29" t="str">
        <f t="shared" si="0"/>
        <v/>
      </c>
      <c r="B73" s="256"/>
      <c r="C73" s="267"/>
      <c r="D73" s="79"/>
      <c r="E73" s="222"/>
      <c r="F73" s="223"/>
      <c r="G73" s="79"/>
      <c r="H73" s="255"/>
      <c r="I73" s="256"/>
      <c r="J73" s="41" t="str">
        <f t="shared" si="1"/>
        <v/>
      </c>
      <c r="K73" s="44" t="str">
        <f t="shared" si="2"/>
        <v/>
      </c>
      <c r="L73" s="256"/>
      <c r="M73" s="267"/>
      <c r="N73" s="79"/>
      <c r="O73" s="222"/>
      <c r="P73" s="223"/>
      <c r="Q73" s="79"/>
      <c r="R73" s="255"/>
      <c r="S73" s="256"/>
      <c r="T73" s="41" t="str">
        <f t="shared" si="3"/>
        <v/>
      </c>
      <c r="U73" s="30"/>
    </row>
    <row r="74" spans="1:21" ht="22" customHeight="1">
      <c r="A74" s="29" t="str">
        <f t="shared" si="0"/>
        <v/>
      </c>
      <c r="B74" s="256"/>
      <c r="C74" s="267"/>
      <c r="D74" s="79"/>
      <c r="E74" s="222"/>
      <c r="F74" s="223"/>
      <c r="G74" s="79"/>
      <c r="H74" s="255"/>
      <c r="I74" s="256"/>
      <c r="J74" s="41" t="str">
        <f t="shared" si="1"/>
        <v/>
      </c>
      <c r="K74" s="44" t="str">
        <f t="shared" si="2"/>
        <v/>
      </c>
      <c r="L74" s="256"/>
      <c r="M74" s="267"/>
      <c r="N74" s="79"/>
      <c r="O74" s="222"/>
      <c r="P74" s="223"/>
      <c r="Q74" s="79"/>
      <c r="R74" s="255"/>
      <c r="S74" s="256"/>
      <c r="T74" s="41" t="str">
        <f t="shared" si="3"/>
        <v/>
      </c>
      <c r="U74" s="30"/>
    </row>
    <row r="75" spans="1:21" ht="22" customHeight="1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 t="str">
        <f t="shared" si="2"/>
        <v/>
      </c>
      <c r="L75" s="256"/>
      <c r="M75" s="267"/>
      <c r="N75" s="79"/>
      <c r="O75" s="222"/>
      <c r="P75" s="223"/>
      <c r="Q75" s="79"/>
      <c r="R75" s="255"/>
      <c r="S75" s="256"/>
      <c r="T75" s="41" t="str">
        <f t="shared" si="3"/>
        <v/>
      </c>
      <c r="U75" s="30"/>
    </row>
    <row r="76" spans="1:21" ht="22" customHeight="1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 t="str">
        <f t="shared" si="2"/>
        <v/>
      </c>
      <c r="L76" s="256"/>
      <c r="M76" s="267"/>
      <c r="N76" s="79"/>
      <c r="O76" s="222"/>
      <c r="P76" s="223"/>
      <c r="Q76" s="79"/>
      <c r="R76" s="255"/>
      <c r="S76" s="256"/>
      <c r="T76" s="41" t="str">
        <f t="shared" si="3"/>
        <v/>
      </c>
      <c r="U76" s="30"/>
    </row>
    <row r="77" spans="1:21" ht="22" customHeight="1" thickBot="1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80"/>
      <c r="O77" s="222"/>
      <c r="P77" s="223"/>
      <c r="Q77" s="80"/>
      <c r="R77" s="255"/>
      <c r="S77" s="256"/>
      <c r="T77" s="41" t="str">
        <f t="shared" si="3"/>
        <v/>
      </c>
      <c r="U77" s="30"/>
    </row>
    <row r="78" spans="1:21" ht="327" hidden="1" customHeight="1" outlineLevel="1">
      <c r="J78" s="27"/>
      <c r="K78" s="27"/>
      <c r="U78" s="30"/>
    </row>
    <row r="79" spans="1:21" ht="51" customHeight="1" collapsed="1" thickBot="1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8" customHeight="1" thickBot="1">
      <c r="G80" s="232" t="e">
        <f>IF(G67="","",IF(B71="","",IF(H71="","",IF(B71&gt;3,G67,IF(H71&gt;3,B67,"")))))</f>
        <v>#N/A</v>
      </c>
      <c r="H80" s="233"/>
      <c r="I80" s="234"/>
      <c r="J80" s="224" t="s">
        <v>11</v>
      </c>
      <c r="K80" s="225"/>
      <c r="L80" s="232" t="e">
        <f>IF(L67="","",IF(L71="","",IF(R71="","",IF(L71&gt;3,Q67,IF(R71&gt;3,L67,"")))))</f>
        <v>#N/A</v>
      </c>
      <c r="M80" s="233"/>
      <c r="N80" s="234"/>
      <c r="O80" s="40"/>
      <c r="P80" s="42"/>
      <c r="U80" s="42"/>
    </row>
    <row r="81" spans="6:21" s="36" customFormat="1" ht="22" customHeight="1" outlineLevel="1">
      <c r="G81" s="229" t="e">
        <f>IF(G67="","",IF(B71="","",IF(H71="","",IF(B71&gt;3,G68,IF(H71&gt;3,B68,"")))))</f>
        <v>#N/A</v>
      </c>
      <c r="H81" s="230"/>
      <c r="I81" s="231"/>
      <c r="J81" s="134">
        <v>13</v>
      </c>
      <c r="K81" s="135">
        <v>14</v>
      </c>
      <c r="L81" s="229" t="e">
        <f>IF(L67="","",IF(L71="","",IF(R71="","",IF(L71&gt;3,Q68,IF(R71&gt;3,L68,"")))))</f>
        <v>#N/A</v>
      </c>
      <c r="M81" s="230"/>
      <c r="N81" s="231"/>
      <c r="O81" s="37"/>
      <c r="P81" s="43"/>
      <c r="U81" s="43"/>
    </row>
    <row r="82" spans="6:21" s="36" customFormat="1" ht="22" customHeight="1" outlineLevel="1">
      <c r="G82" s="229" t="e">
        <f>IF(G67="","",IF(B71="","",IF(H71="","",IF(B71&gt;3,G69,IF(H71&gt;3,B69,"")))))</f>
        <v>#N/A</v>
      </c>
      <c r="H82" s="230"/>
      <c r="I82" s="231"/>
      <c r="J82" s="134">
        <v>15</v>
      </c>
      <c r="K82" s="135">
        <v>16</v>
      </c>
      <c r="L82" s="229" t="e">
        <f>IF(L67="","",IF(L71="","",IF(R71="","",IF(L71&gt;3,Q69,IF(R71&gt;3,L69,"")))))</f>
        <v>#N/A</v>
      </c>
      <c r="M82" s="230"/>
      <c r="N82" s="231"/>
      <c r="O82" s="37"/>
      <c r="P82" s="43"/>
      <c r="U82" s="43"/>
    </row>
    <row r="83" spans="6:21" s="36" customFormat="1" ht="22" customHeight="1" outlineLevel="1" thickBot="1">
      <c r="G83" s="229" t="e">
        <f>IF(G67="","",IF(B71="","",IF(H71="","",IF(B71&gt;3,G70,IF(H71&gt;3,B70,"")))))</f>
        <v>#N/A</v>
      </c>
      <c r="H83" s="230"/>
      <c r="I83" s="231"/>
      <c r="J83" s="134">
        <v>17</v>
      </c>
      <c r="K83" s="135">
        <v>18</v>
      </c>
      <c r="L83" s="229" t="e">
        <f>IF(L67="","",IF(L71="","",IF(R71="","",IF(L71&gt;3,Q70,IF(R71&gt;3,L70,"")))))</f>
        <v>#N/A</v>
      </c>
      <c r="M83" s="230"/>
      <c r="N83" s="231"/>
      <c r="O83" s="37"/>
      <c r="P83" s="43"/>
      <c r="U83" s="43"/>
    </row>
    <row r="84" spans="6:21" ht="22" customHeight="1">
      <c r="F84" s="29" t="str">
        <f>IF(I84="","",IF(I84&gt;1,1,0))</f>
        <v/>
      </c>
      <c r="G84" s="254" t="str">
        <f>IF(I84="","",SUM(F84:F90))</f>
        <v/>
      </c>
      <c r="H84" s="266"/>
      <c r="I84" s="78"/>
      <c r="J84" s="226"/>
      <c r="K84" s="227"/>
      <c r="L84" s="78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2" customHeight="1">
      <c r="F85" s="29" t="str">
        <f t="shared" ref="F85:F90" si="4">IF(I85="","",IF(I85&gt;1,1,0))</f>
        <v/>
      </c>
      <c r="G85" s="256"/>
      <c r="H85" s="267"/>
      <c r="I85" s="79"/>
      <c r="J85" s="222"/>
      <c r="K85" s="223"/>
      <c r="L85" s="79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2" customHeight="1">
      <c r="F86" s="29" t="str">
        <f t="shared" si="4"/>
        <v/>
      </c>
      <c r="G86" s="256"/>
      <c r="H86" s="267"/>
      <c r="I86" s="79"/>
      <c r="J86" s="222"/>
      <c r="K86" s="223"/>
      <c r="L86" s="79"/>
      <c r="M86" s="255"/>
      <c r="N86" s="256"/>
      <c r="O86" s="41" t="str">
        <f t="shared" si="5"/>
        <v/>
      </c>
      <c r="P86" s="30"/>
      <c r="U86" s="30"/>
    </row>
    <row r="87" spans="6:21" ht="22" customHeight="1">
      <c r="F87" s="29" t="str">
        <f t="shared" si="4"/>
        <v/>
      </c>
      <c r="G87" s="256"/>
      <c r="H87" s="267"/>
      <c r="I87" s="79"/>
      <c r="J87" s="222"/>
      <c r="K87" s="223"/>
      <c r="L87" s="79"/>
      <c r="M87" s="255"/>
      <c r="N87" s="256"/>
      <c r="O87" s="41" t="str">
        <f t="shared" si="5"/>
        <v/>
      </c>
      <c r="P87" s="30"/>
      <c r="U87" s="30"/>
    </row>
    <row r="88" spans="6:21" ht="22" customHeight="1">
      <c r="F88" s="29" t="str">
        <f t="shared" si="4"/>
        <v/>
      </c>
      <c r="G88" s="256"/>
      <c r="H88" s="267"/>
      <c r="I88" s="79"/>
      <c r="J88" s="222"/>
      <c r="K88" s="223"/>
      <c r="L88" s="79"/>
      <c r="M88" s="255"/>
      <c r="N88" s="256"/>
      <c r="O88" s="41" t="str">
        <f t="shared" si="5"/>
        <v/>
      </c>
      <c r="P88" s="30"/>
      <c r="U88" s="30"/>
    </row>
    <row r="89" spans="6:21" ht="22" customHeight="1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2" customHeight="1" thickBot="1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/>
    <row r="92" spans="6:21" ht="60" customHeight="1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8" customHeight="1" thickBot="1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" customHeight="1" thickBot="1">
      <c r="F94" s="39"/>
      <c r="G94" s="238" t="e">
        <f>IF(G67="",B67,IF(B71="","",IF(H71="","",IF(B71&gt;3,B67,IF(H71&gt;3,G67,"")))))</f>
        <v>#N/A</v>
      </c>
      <c r="H94" s="239"/>
      <c r="I94" s="240"/>
      <c r="J94" s="224" t="s">
        <v>11</v>
      </c>
      <c r="K94" s="225"/>
      <c r="L94" s="238" t="e">
        <f>IF(L67="",Q67,IF(L71="","",IF(R71="","",IF(L71&gt;3,L67,IF(R71&gt;3,Q67,"")))))</f>
        <v>#N/A</v>
      </c>
      <c r="M94" s="239"/>
      <c r="N94" s="240"/>
      <c r="O94" s="38"/>
    </row>
    <row r="95" spans="6:21" ht="20" customHeight="1" outlineLevel="1">
      <c r="F95" s="35"/>
      <c r="G95" s="235" t="e">
        <f>IF(G67="",B68,IF(B71="","",IF(H71="","",IF(B71&gt;3,B68,IF(H71&gt;3,G68,"")))))</f>
        <v>#N/A</v>
      </c>
      <c r="H95" s="236"/>
      <c r="I95" s="237"/>
      <c r="J95" s="136">
        <v>3</v>
      </c>
      <c r="K95" s="137">
        <v>4</v>
      </c>
      <c r="L95" s="235" t="e">
        <f>IF(L67="",Q68,IF(L71="","",IF(R71="","",IF(L71&gt;3,L68,IF(R71&gt;3,Q68,"")))))</f>
        <v>#N/A</v>
      </c>
      <c r="M95" s="236"/>
      <c r="N95" s="237"/>
      <c r="O95" s="36"/>
    </row>
    <row r="96" spans="6:21" ht="20" customHeight="1" outlineLevel="1">
      <c r="F96" s="35"/>
      <c r="G96" s="235" t="e">
        <f>IF(G67="",B69,IF(B71="","",IF(H71="","",IF(B71&gt;3,B69,IF(H71&gt;3,G69,"")))))</f>
        <v>#N/A</v>
      </c>
      <c r="H96" s="236"/>
      <c r="I96" s="237"/>
      <c r="J96" s="136">
        <v>5</v>
      </c>
      <c r="K96" s="137">
        <v>6</v>
      </c>
      <c r="L96" s="235" t="e">
        <f>IF(L67="",Q69,IF(L71="","",IF(R71="","",IF(L71&gt;3,L69,IF(R71&gt;3,Q69,"")))))</f>
        <v>#N/A</v>
      </c>
      <c r="M96" s="236"/>
      <c r="N96" s="237"/>
      <c r="O96" s="36"/>
    </row>
    <row r="97" spans="5:15" ht="20" customHeight="1" outlineLevel="1" thickBot="1">
      <c r="F97" s="35"/>
      <c r="G97" s="235" t="e">
        <f>IF(G67="",B70,IF(B71="","",IF(H71="","",IF(B71&gt;3,B70,IF(H71&gt;3,G70,"")))))</f>
        <v>#N/A</v>
      </c>
      <c r="H97" s="236"/>
      <c r="I97" s="237"/>
      <c r="J97" s="136">
        <v>7</v>
      </c>
      <c r="K97" s="137">
        <v>8</v>
      </c>
      <c r="L97" s="235" t="e">
        <f>IF(L67="",Q70,IF(L71="","",IF(R71="","",IF(L71&gt;3,L70,IF(R71&gt;3,Q70,"")))))</f>
        <v>#N/A</v>
      </c>
      <c r="M97" s="236"/>
      <c r="N97" s="237"/>
      <c r="O97" s="36"/>
    </row>
    <row r="98" spans="5:15" ht="22" customHeight="1">
      <c r="E98" s="30"/>
      <c r="F98" s="44" t="str">
        <f>IF(I98="","",IF(I98&gt;1,1,0))</f>
        <v/>
      </c>
      <c r="G98" s="254" t="str">
        <f>IF(I98="","",SUM(F98:F104))</f>
        <v/>
      </c>
      <c r="H98" s="266"/>
      <c r="I98" s="78"/>
      <c r="J98" s="226"/>
      <c r="K98" s="227"/>
      <c r="L98" s="78"/>
      <c r="M98" s="253" t="str">
        <f>IF(L98="","",SUM(O98:O104))</f>
        <v/>
      </c>
      <c r="N98" s="254"/>
      <c r="O98" s="41" t="str">
        <f>IF(L98="","",IF(L98&gt;1,1,0))</f>
        <v/>
      </c>
    </row>
    <row r="99" spans="5:15" ht="22" customHeight="1">
      <c r="E99" s="30"/>
      <c r="F99" s="44" t="str">
        <f t="shared" ref="F99:F104" si="6">IF(I99="","",IF(I99&gt;1,1,0))</f>
        <v/>
      </c>
      <c r="G99" s="256"/>
      <c r="H99" s="267"/>
      <c r="I99" s="79"/>
      <c r="J99" s="222"/>
      <c r="K99" s="223"/>
      <c r="L99" s="79"/>
      <c r="M99" s="255"/>
      <c r="N99" s="256"/>
      <c r="O99" s="41" t="str">
        <f t="shared" ref="O99:O104" si="7">IF(L99="","",IF(L99&gt;1,1,0))</f>
        <v/>
      </c>
    </row>
    <row r="100" spans="5:15" ht="22" customHeight="1">
      <c r="E100" s="30"/>
      <c r="F100" s="44" t="str">
        <f t="shared" si="6"/>
        <v/>
      </c>
      <c r="G100" s="256"/>
      <c r="H100" s="267"/>
      <c r="I100" s="79"/>
      <c r="J100" s="222"/>
      <c r="K100" s="223"/>
      <c r="L100" s="79"/>
      <c r="M100" s="255"/>
      <c r="N100" s="256"/>
      <c r="O100" s="41" t="str">
        <f t="shared" si="7"/>
        <v/>
      </c>
    </row>
    <row r="101" spans="5:15" ht="22" customHeight="1">
      <c r="E101" s="30"/>
      <c r="F101" s="44" t="str">
        <f t="shared" si="6"/>
        <v/>
      </c>
      <c r="G101" s="256"/>
      <c r="H101" s="267"/>
      <c r="I101" s="79"/>
      <c r="J101" s="222"/>
      <c r="K101" s="223"/>
      <c r="L101" s="79"/>
      <c r="M101" s="255"/>
      <c r="N101" s="256"/>
      <c r="O101" s="41" t="str">
        <f t="shared" si="7"/>
        <v/>
      </c>
    </row>
    <row r="102" spans="5:15" ht="22" customHeight="1">
      <c r="E102" s="30"/>
      <c r="F102" s="44" t="str">
        <f t="shared" si="6"/>
        <v/>
      </c>
      <c r="G102" s="256"/>
      <c r="H102" s="267"/>
      <c r="I102" s="79"/>
      <c r="J102" s="222"/>
      <c r="K102" s="223"/>
      <c r="L102" s="79"/>
      <c r="M102" s="255"/>
      <c r="N102" s="256"/>
      <c r="O102" s="41" t="str">
        <f t="shared" si="7"/>
        <v/>
      </c>
    </row>
    <row r="103" spans="5:15" ht="22" customHeight="1">
      <c r="E103" s="30"/>
      <c r="F103" s="44" t="str">
        <f t="shared" si="6"/>
        <v/>
      </c>
      <c r="G103" s="256"/>
      <c r="H103" s="267"/>
      <c r="I103" s="79"/>
      <c r="J103" s="222"/>
      <c r="K103" s="223"/>
      <c r="L103" s="79"/>
      <c r="M103" s="255"/>
      <c r="N103" s="256"/>
      <c r="O103" s="41" t="str">
        <f t="shared" si="7"/>
        <v/>
      </c>
    </row>
    <row r="104" spans="5:15" ht="22" customHeight="1" thickBot="1">
      <c r="E104" s="30"/>
      <c r="F104" s="44" t="str">
        <f t="shared" si="6"/>
        <v/>
      </c>
      <c r="G104" s="256"/>
      <c r="H104" s="267"/>
      <c r="I104" s="80"/>
      <c r="J104" s="222"/>
      <c r="K104" s="223"/>
      <c r="L104" s="80"/>
      <c r="M104" s="255"/>
      <c r="N104" s="256"/>
      <c r="O104" s="41" t="str">
        <f t="shared" si="7"/>
        <v/>
      </c>
    </row>
    <row r="105" spans="5:15" ht="28" customHeight="1">
      <c r="E105" s="30"/>
    </row>
    <row r="106" spans="5:15" ht="28" customHeight="1">
      <c r="E106" s="30"/>
    </row>
    <row r="107" spans="5:15" ht="28" customHeight="1">
      <c r="E107" s="30"/>
    </row>
    <row r="108" spans="5:15" ht="28" customHeight="1">
      <c r="E108" s="30"/>
    </row>
    <row r="109" spans="5:15" ht="28" customHeight="1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 enableFormatConditionsCalculation="0">
    <pageSetUpPr fitToPage="1"/>
  </sheetPr>
  <dimension ref="A1:R159"/>
  <sheetViews>
    <sheetView showGridLines="0" zoomScale="80" zoomScaleNormal="80" zoomScaleSheetLayoutView="80" zoomScalePageLayoutView="80" workbookViewId="0">
      <selection activeCell="A4" sqref="A4:H4"/>
    </sheetView>
  </sheetViews>
  <sheetFormatPr baseColWidth="10" defaultRowHeight="15" outlineLevelCol="1" x14ac:dyDescent="0"/>
  <cols>
    <col min="1" max="1" width="10.7109375" style="97"/>
    <col min="2" max="2" width="50.7109375" style="97" customWidth="1"/>
    <col min="3" max="3" width="50.7109375" style="97" hidden="1" customWidth="1" outlineLevel="1"/>
    <col min="4" max="4" width="20.7109375" style="97" customWidth="1" collapsed="1"/>
    <col min="5" max="5" width="12.42578125" style="97" customWidth="1"/>
    <col min="6" max="6" width="6" style="97" hidden="1" customWidth="1"/>
    <col min="7" max="7" width="5.7109375" style="97" customWidth="1"/>
    <col min="8" max="8" width="8.7109375" style="97" customWidth="1"/>
    <col min="9" max="9" width="2.85546875" style="97" customWidth="1"/>
    <col min="10" max="10" width="15.42578125" style="97" hidden="1" customWidth="1" outlineLevel="1"/>
    <col min="11" max="11" width="18.42578125" style="97" hidden="1" customWidth="1" outlineLevel="1"/>
    <col min="12" max="12" width="31.85546875" style="97" hidden="1" customWidth="1" outlineLevel="1"/>
    <col min="13" max="13" width="13.28515625" style="97" hidden="1" customWidth="1" outlineLevel="1"/>
    <col min="14" max="14" width="10.7109375" style="97" collapsed="1"/>
    <col min="15" max="15" width="10.7109375" style="97"/>
    <col min="16" max="16" width="2.5703125" style="97" customWidth="1"/>
    <col min="17" max="16384" width="10.7109375" style="97"/>
  </cols>
  <sheetData>
    <row r="1" spans="1:18" ht="30" customHeight="1">
      <c r="A1" s="279" t="str">
        <f>CONCATENATE("PALMARES ",INFO!C6,"
","CHAMPIONNAT DE FRANCE DES CLUBS
ECOLE DE TIR")</f>
        <v>PALMARES _x000D_CHAMPIONNAT DE FRANCE DES CLUBS_x000D_ECOLE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" customHeight="1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" customHeight="1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>
      <c r="A4" s="281" t="str">
        <f>CONCATENATE(INFO!B7," - ",INFO!B9)</f>
        <v xml:space="preserve">CARABINE - 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" customHeight="1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" customHeight="1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" customHeight="1">
      <c r="A7" s="54">
        <v>1</v>
      </c>
      <c r="B7" s="55" t="e">
        <f>IF(A7="","",IF(P.F.!G98&gt;3,P.F.!G94,IF(P.F.!M98&gt;3,P.F.!L94,"")))</f>
        <v>#N/A</v>
      </c>
      <c r="C7" s="55"/>
      <c r="D7" s="57" t="e">
        <f>IF(A7="","",VLOOKUP(B7,'M Q'!B$5:T$20,2,0))</f>
        <v>#N/A</v>
      </c>
      <c r="E7" s="182" t="e">
        <f>IF(A7="","",VLOOKUP(B7,'M Q'!B$5:T$20,18,0))</f>
        <v>#N/A</v>
      </c>
      <c r="F7" s="75" t="e">
        <f>IF(A7="","",VLOOKUP(B7,'M Q'!B$5:T$20,19,0))</f>
        <v>#N/A</v>
      </c>
      <c r="G7" s="283" t="s">
        <v>19</v>
      </c>
      <c r="H7" s="19"/>
      <c r="I7" s="104"/>
      <c r="J7" s="104"/>
      <c r="K7" s="104"/>
    </row>
    <row r="8" spans="1:18" s="100" customFormat="1" ht="26" customHeight="1">
      <c r="A8" s="54">
        <f>IF(INFO!B8&gt;1,2,"")</f>
        <v>2</v>
      </c>
      <c r="B8" s="55" t="e">
        <f>IF(A8="","",IF(P.F.!G98&gt;3,P.F.!L94,IF(P.F.!M98&gt;3,P.F.!G94,"")))</f>
        <v>#N/A</v>
      </c>
      <c r="C8" s="55"/>
      <c r="D8" s="57" t="e">
        <f>IF(A8="","",VLOOKUP(B8,'M Q'!B$5:T$20,2,0))</f>
        <v>#N/A</v>
      </c>
      <c r="E8" s="182" t="e">
        <f>IF(A8="","",VLOOKUP(B8,'M Q'!B$5:T$20,18,0))</f>
        <v>#N/A</v>
      </c>
      <c r="F8" s="75" t="e">
        <f>IF(A8="","",VLOOKUP(B8,'M Q'!B$5:T$20,19,0))</f>
        <v>#N/A</v>
      </c>
      <c r="G8" s="283"/>
      <c r="H8" s="19"/>
    </row>
    <row r="9" spans="1:18" s="100" customFormat="1" ht="26" customHeight="1">
      <c r="A9" s="54">
        <f>IF(INFO!B8&gt;2,3,"")</f>
        <v>3</v>
      </c>
      <c r="B9" s="56" t="e">
        <f>IF(A9="","",IF(INFO!B8=3,P.F.!L80,IF(P.F.!G84&gt;3,P.F.!G80,IF(P.F.!M84&gt;3,P.F.!L80,""))))</f>
        <v>#N/A</v>
      </c>
      <c r="C9" s="56"/>
      <c r="D9" s="57" t="e">
        <f>IF(A9="","",VLOOKUP(B9,'M Q'!B$5:T$20,2,0))</f>
        <v>#N/A</v>
      </c>
      <c r="E9" s="182" t="e">
        <f>IF(A9="","",VLOOKUP(B9,'M Q'!B$5:T$20,18,0))</f>
        <v>#N/A</v>
      </c>
      <c r="F9" s="75" t="e">
        <f>IF(A9="","",VLOOKUP(B9,'M Q'!B$5:T$20,19,0))</f>
        <v>#N/A</v>
      </c>
      <c r="G9" s="283" t="s">
        <v>21</v>
      </c>
      <c r="H9" s="20"/>
    </row>
    <row r="10" spans="1:18" s="100" customFormat="1" ht="26" customHeight="1">
      <c r="A10" s="50">
        <f>IF(INFO!B8&gt;3,4,"")</f>
        <v>4</v>
      </c>
      <c r="B10" s="24" t="e">
        <f>IF(A10="","",IF(P.F.!G84&gt;3,P.F.!L80,IF(P.F.!M84&gt;3,P.F.!G80,"")))</f>
        <v>#N/A</v>
      </c>
      <c r="C10" s="24"/>
      <c r="D10" s="57" t="e">
        <f>IF(A10="","",VLOOKUP(B10,'M Q'!B$5:T$20,2,0))</f>
        <v>#N/A</v>
      </c>
      <c r="E10" s="182" t="e">
        <f>IF(A10="","",VLOOKUP(B10,'M Q'!B$5:T$20,18,0))</f>
        <v>#N/A</v>
      </c>
      <c r="F10" s="75" t="e">
        <f>IF(A10="","",VLOOKUP(B10,'M Q'!B$5:T$20,19,0))</f>
        <v>#N/A</v>
      </c>
      <c r="G10" s="283"/>
      <c r="H10" s="20"/>
      <c r="J10" s="287" t="s">
        <v>15</v>
      </c>
      <c r="K10" s="287"/>
      <c r="L10" s="287"/>
      <c r="M10" s="287"/>
    </row>
    <row r="11" spans="1:18" s="100" customFormat="1" ht="26" customHeight="1">
      <c r="A11" s="50">
        <f>IF(INFO!B8&gt;4,5,"")</f>
        <v>5</v>
      </c>
      <c r="B11" s="24" t="e">
        <f>IF(A11="","",VLOOKUP(E11,J$11:M$14,3,0))</f>
        <v>#N/A</v>
      </c>
      <c r="C11" s="24"/>
      <c r="D11" s="58" t="e">
        <f>IF(A11="","",VLOOKUP(E11,J$11:M$14,4,0))</f>
        <v>#N/A</v>
      </c>
      <c r="E11" s="183" t="e">
        <f>IF(A11="","",LARGE(J$11:J$14,1))</f>
        <v>#N/A</v>
      </c>
      <c r="F11" s="76" t="e">
        <f>IF(A11="","",VLOOKUP(E11,J$11:M$14,2,0))</f>
        <v>#N/A</v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" customHeight="1">
      <c r="A12" s="50">
        <f>IF(INFO!B8&gt;5,6,"")</f>
        <v>6</v>
      </c>
      <c r="B12" s="24" t="e">
        <f>IF(A12="","",VLOOKUP(E12,J$11:M$14,3,0))</f>
        <v>#N/A</v>
      </c>
      <c r="C12" s="24"/>
      <c r="D12" s="58" t="e">
        <f>IF(A12="","",VLOOKUP(E12,J$11:M$14,4,0))</f>
        <v>#N/A</v>
      </c>
      <c r="E12" s="183" t="e">
        <f>IF(A12="","",LARGE(J$11:J$14,2))</f>
        <v>#N/A</v>
      </c>
      <c r="F12" s="76" t="e">
        <f>IF(A12="","",VLOOKUP(E12,J$11:M$14,2,0))</f>
        <v>#N/A</v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" customHeight="1">
      <c r="A13" s="50">
        <f>IF(INFO!B8&gt;6,7,"")</f>
        <v>7</v>
      </c>
      <c r="B13" s="24" t="e">
        <f>IF(A13="","",VLOOKUP(E13,J$11:M$14,3,0))</f>
        <v>#N/A</v>
      </c>
      <c r="C13" s="24"/>
      <c r="D13" s="58" t="e">
        <f>IF(A13="","",VLOOKUP(E13,J$11:M$14,4,0))</f>
        <v>#N/A</v>
      </c>
      <c r="E13" s="183" t="e">
        <f>IF(A13="","",LARGE(J$11:J$14,3))</f>
        <v>#N/A</v>
      </c>
      <c r="F13" s="76" t="e">
        <f>IF(A13="","",VLOOKUP(E13,J$11:M$14,2,0))</f>
        <v>#N/A</v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" customHeight="1">
      <c r="A14" s="50">
        <f>IF(INFO!B8&gt;7,8,"")</f>
        <v>8</v>
      </c>
      <c r="B14" s="24" t="e">
        <f>IF(A14="","",VLOOKUP(E14,J$11:M$14,3,0))</f>
        <v>#N/A</v>
      </c>
      <c r="C14" s="24"/>
      <c r="D14" s="58" t="e">
        <f>IF(A14="","",VLOOKUP(E14,J$11:M$14,4,0))</f>
        <v>#N/A</v>
      </c>
      <c r="E14" s="183" t="e">
        <f>IF(A14="","",LARGE(J$11:J$14,4))</f>
        <v>#N/A</v>
      </c>
      <c r="F14" s="76" t="e">
        <f>IF(A14="","",VLOOKUP(E14,J$11:M$14,2,0))</f>
        <v>#N/A</v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" customHeight="1">
      <c r="A15" s="50">
        <f>IF(INFO!B8&gt;8,9,"")</f>
        <v>9</v>
      </c>
      <c r="B15" s="24" t="str">
        <f>IF(A15="","",VLOOKUP(E15,J$15:M$22,3,0))</f>
        <v/>
      </c>
      <c r="C15" s="24"/>
      <c r="D15" s="58" t="e">
        <f>IF(A15="","",VLOOKUP(E15,J$15:M$22,4,0))</f>
        <v>#N/A</v>
      </c>
      <c r="E15" s="183">
        <f>IF(A15="","",LARGE(J$15:J$22,1))</f>
        <v>0</v>
      </c>
      <c r="F15" s="77" t="e">
        <f>IF(A15="","",VLOOKUP(E15,J$15:M$22,2,0))</f>
        <v>#N/A</v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" customHeight="1">
      <c r="A16" s="50">
        <f>IF(INFO!B8&gt;9,10,"")</f>
        <v>10</v>
      </c>
      <c r="B16" s="24" t="str">
        <f t="shared" ref="B16:B22" si="0">IF(A16="","",VLOOKUP(E16,J$15:M$22,3,0))</f>
        <v/>
      </c>
      <c r="C16" s="24"/>
      <c r="D16" s="58" t="e">
        <f t="shared" ref="D16:D22" si="1">IF(A16="","",VLOOKUP(E16,J$15:M$22,4,0))</f>
        <v>#N/A</v>
      </c>
      <c r="E16" s="183">
        <f>IF(A16="","",LARGE(J$15:J$22,2))</f>
        <v>0</v>
      </c>
      <c r="F16" s="77" t="e">
        <f t="shared" ref="F16:F22" si="2">IF(A16="","",VLOOKUP(E16,J$15:M$22,2,0))</f>
        <v>#N/A</v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" customHeight="1">
      <c r="A17" s="50">
        <f>IF(INFO!B8&gt;10,11,"")</f>
        <v>11</v>
      </c>
      <c r="B17" s="24" t="str">
        <f t="shared" si="0"/>
        <v/>
      </c>
      <c r="C17" s="24"/>
      <c r="D17" s="58" t="e">
        <f t="shared" si="1"/>
        <v>#N/A</v>
      </c>
      <c r="E17" s="183">
        <f>IF(A17="","",LARGE(J$15:J$22,3))</f>
        <v>0</v>
      </c>
      <c r="F17" s="77" t="e">
        <f t="shared" si="2"/>
        <v>#N/A</v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" customHeight="1">
      <c r="A18" s="50">
        <f>IF(INFO!B8&gt;11,12,"")</f>
        <v>12</v>
      </c>
      <c r="B18" s="24" t="str">
        <f t="shared" si="0"/>
        <v/>
      </c>
      <c r="C18" s="24"/>
      <c r="D18" s="58" t="e">
        <f t="shared" si="1"/>
        <v>#N/A</v>
      </c>
      <c r="E18" s="183">
        <f>IF(A18="","",LARGE(J$15:J$22,4))</f>
        <v>0</v>
      </c>
      <c r="F18" s="77" t="e">
        <f t="shared" si="2"/>
        <v>#N/A</v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" customHeight="1">
      <c r="A19" s="50">
        <f>IF(INFO!B8&gt;12,13,"")</f>
        <v>13</v>
      </c>
      <c r="B19" s="24" t="str">
        <f t="shared" si="0"/>
        <v/>
      </c>
      <c r="C19" s="24"/>
      <c r="D19" s="58" t="e">
        <f t="shared" si="1"/>
        <v>#N/A</v>
      </c>
      <c r="E19" s="183">
        <f>IF(A19="","",LARGE(J$15:J$22,5))</f>
        <v>0</v>
      </c>
      <c r="F19" s="77" t="e">
        <f t="shared" si="2"/>
        <v>#N/A</v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" customHeight="1">
      <c r="A20" s="50">
        <f>IF(INFO!B8&gt;13,14,"")</f>
        <v>14</v>
      </c>
      <c r="B20" s="24" t="str">
        <f t="shared" si="0"/>
        <v/>
      </c>
      <c r="C20" s="24"/>
      <c r="D20" s="58" t="e">
        <f t="shared" si="1"/>
        <v>#N/A</v>
      </c>
      <c r="E20" s="183">
        <f>IF(A20="","",LARGE(J$15:J$22,6))</f>
        <v>0</v>
      </c>
      <c r="F20" s="77" t="e">
        <f t="shared" si="2"/>
        <v>#N/A</v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" customHeight="1">
      <c r="A21" s="50">
        <f>IF(INFO!B8&gt;14,15,"")</f>
        <v>15</v>
      </c>
      <c r="B21" s="24" t="str">
        <f t="shared" si="0"/>
        <v/>
      </c>
      <c r="C21" s="24"/>
      <c r="D21" s="58" t="e">
        <f t="shared" si="1"/>
        <v>#N/A</v>
      </c>
      <c r="E21" s="183">
        <f>IF(A21="","",LARGE(J$15:J$22,7))</f>
        <v>0</v>
      </c>
      <c r="F21" s="77" t="e">
        <f t="shared" si="2"/>
        <v>#N/A</v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" customHeight="1">
      <c r="A22" s="50">
        <f>IF(INFO!B8&gt;15,16,"")</f>
        <v>16</v>
      </c>
      <c r="B22" s="24" t="str">
        <f t="shared" si="0"/>
        <v/>
      </c>
      <c r="C22" s="24"/>
      <c r="D22" s="58" t="e">
        <f t="shared" si="1"/>
        <v>#N/A</v>
      </c>
      <c r="E22" s="183">
        <f>IF(A22="","",LARGE(J$15:J$22,8))</f>
        <v>0</v>
      </c>
      <c r="F22" s="77" t="e">
        <f t="shared" si="2"/>
        <v>#N/A</v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" customHeight="1">
      <c r="A23" s="50">
        <f>IF(INFO!B8&gt;16,17,"")</f>
        <v>17</v>
      </c>
      <c r="B23" s="24" t="e">
        <f>IF(A23="","",'M Q'!B21)</f>
        <v>#N/A</v>
      </c>
      <c r="C23" s="24"/>
      <c r="D23" s="58" t="e">
        <f>IF(A23="","",'M Q'!C21)</f>
        <v>#N/A</v>
      </c>
      <c r="E23" s="183" t="e">
        <f>IF(A23="","",'M Q'!S21)</f>
        <v>#N/A</v>
      </c>
      <c r="F23" s="59" t="e">
        <f>IF(A23="","",'M Q'!T21)</f>
        <v>#N/A</v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" customHeight="1">
      <c r="A24" s="50">
        <f>IF(INFO!B8&gt;17,18,"")</f>
        <v>18</v>
      </c>
      <c r="B24" s="24" t="e">
        <f>IF(A24="","",'M Q'!B22)</f>
        <v>#N/A</v>
      </c>
      <c r="C24" s="24"/>
      <c r="D24" s="58" t="e">
        <f>IF(A24="","",'M Q'!C22)</f>
        <v>#N/A</v>
      </c>
      <c r="E24" s="183" t="e">
        <f>IF(A24="","",'M Q'!S22)</f>
        <v>#N/A</v>
      </c>
      <c r="F24" s="59" t="e">
        <f>IF(A24="","",'M Q'!T22)</f>
        <v>#N/A</v>
      </c>
      <c r="G24" s="45"/>
      <c r="H24" s="18"/>
      <c r="M24" s="104"/>
      <c r="N24" s="105"/>
      <c r="O24" s="105"/>
      <c r="P24" s="105"/>
    </row>
    <row r="25" spans="1:16" s="100" customFormat="1" ht="26" customHeight="1">
      <c r="A25" s="50">
        <f>IF(INFO!B8&gt;18,19,"")</f>
        <v>19</v>
      </c>
      <c r="B25" s="24" t="e">
        <f>IF(A25="","",'M Q'!B23)</f>
        <v>#N/A</v>
      </c>
      <c r="C25" s="24"/>
      <c r="D25" s="58" t="e">
        <f>IF(A25="","",'M Q'!C23)</f>
        <v>#N/A</v>
      </c>
      <c r="E25" s="183" t="e">
        <f>IF(A25="","",'M Q'!S23)</f>
        <v>#N/A</v>
      </c>
      <c r="F25" s="59" t="e">
        <f>IF(A25="","",'M Q'!T23)</f>
        <v>#N/A</v>
      </c>
      <c r="G25" s="45"/>
      <c r="H25" s="18"/>
      <c r="M25" s="104"/>
      <c r="N25" s="105"/>
      <c r="O25" s="105"/>
      <c r="P25" s="105"/>
    </row>
    <row r="26" spans="1:16" s="100" customFormat="1" ht="26" customHeight="1">
      <c r="A26" s="50">
        <f>IF(INFO!B8&gt;19,20,"")</f>
        <v>20</v>
      </c>
      <c r="B26" s="24" t="e">
        <f>IF(A26="","",'M Q'!B24)</f>
        <v>#N/A</v>
      </c>
      <c r="C26" s="24"/>
      <c r="D26" s="58" t="e">
        <f>IF(A26="","",'M Q'!C24)</f>
        <v>#N/A</v>
      </c>
      <c r="E26" s="183" t="e">
        <f>IF(A26="","",'M Q'!S24)</f>
        <v>#N/A</v>
      </c>
      <c r="F26" s="59" t="e">
        <f>IF(A26="","",'M Q'!T24)</f>
        <v>#N/A</v>
      </c>
      <c r="G26" s="45"/>
      <c r="H26" s="18"/>
      <c r="M26" s="104"/>
      <c r="N26" s="105"/>
      <c r="O26" s="105"/>
      <c r="P26" s="105"/>
    </row>
    <row r="27" spans="1:16" s="100" customFormat="1" ht="26" customHeight="1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" customHeight="1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" customHeight="1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" customHeight="1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" customHeight="1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" customHeight="1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" customHeight="1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" customHeight="1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" customHeight="1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" customHeight="1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" customHeight="1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" customHeight="1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" customHeight="1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" customHeight="1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" customHeight="1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" customHeight="1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" customHeight="1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" customHeight="1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" customHeight="1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" customHeight="1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>
      <c r="N47" s="104"/>
      <c r="O47" s="104"/>
      <c r="P47" s="104"/>
      <c r="Q47" s="104"/>
    </row>
    <row r="48" spans="1:17" s="100" customFormat="1" ht="30" customHeight="1">
      <c r="N48" s="104"/>
      <c r="O48" s="104"/>
      <c r="P48" s="104"/>
      <c r="Q48" s="104"/>
    </row>
    <row r="49" spans="12:17" s="100" customFormat="1" ht="30" customHeight="1">
      <c r="N49" s="104"/>
      <c r="O49" s="104"/>
      <c r="P49" s="104"/>
      <c r="Q49" s="104"/>
    </row>
    <row r="50" spans="12:17" s="100" customFormat="1" ht="30" customHeight="1">
      <c r="N50" s="104"/>
      <c r="O50" s="104"/>
      <c r="P50" s="104"/>
      <c r="Q50" s="104"/>
    </row>
    <row r="51" spans="12:17" s="100" customFormat="1" ht="30" customHeight="1">
      <c r="N51" s="104"/>
      <c r="O51" s="104"/>
      <c r="P51" s="104"/>
      <c r="Q51" s="104"/>
    </row>
    <row r="52" spans="12:17" s="100" customFormat="1" ht="30" customHeight="1">
      <c r="N52" s="104"/>
      <c r="O52" s="104"/>
      <c r="P52" s="104"/>
      <c r="Q52" s="104"/>
    </row>
    <row r="53" spans="12:17" s="100" customFormat="1" ht="30" customHeight="1">
      <c r="N53" s="104"/>
      <c r="O53" s="104"/>
      <c r="P53" s="104"/>
      <c r="Q53" s="104"/>
    </row>
    <row r="54" spans="12:17" s="100" customFormat="1" ht="30" customHeight="1">
      <c r="N54" s="104"/>
      <c r="O54" s="104"/>
      <c r="P54" s="104"/>
      <c r="Q54" s="104"/>
    </row>
    <row r="55" spans="12:17" s="100" customFormat="1" ht="30" customHeight="1">
      <c r="N55" s="104"/>
      <c r="O55" s="104"/>
      <c r="P55" s="104"/>
      <c r="Q55" s="104"/>
    </row>
    <row r="56" spans="12:17" s="100" customFormat="1" ht="30" customHeight="1">
      <c r="N56" s="104"/>
      <c r="O56" s="104"/>
      <c r="P56" s="104"/>
      <c r="Q56" s="104"/>
    </row>
    <row r="57" spans="12:17" s="101" customFormat="1" ht="30" customHeight="1">
      <c r="L57" s="100"/>
      <c r="M57" s="100"/>
      <c r="N57" s="104"/>
      <c r="O57" s="104"/>
      <c r="P57" s="104"/>
      <c r="Q57" s="104"/>
    </row>
    <row r="58" spans="12:17" s="101" customFormat="1" ht="30" customHeight="1">
      <c r="L58" s="100"/>
      <c r="M58" s="100"/>
      <c r="N58" s="104"/>
      <c r="O58" s="104"/>
      <c r="P58" s="104"/>
      <c r="Q58" s="104"/>
    </row>
    <row r="59" spans="12:17" s="101" customFormat="1" ht="30" customHeight="1">
      <c r="L59" s="100"/>
      <c r="M59" s="100"/>
      <c r="N59" s="104"/>
      <c r="O59" s="104"/>
      <c r="P59" s="104"/>
      <c r="Q59" s="104"/>
    </row>
    <row r="60" spans="12:17" s="101" customFormat="1" ht="30" customHeight="1">
      <c r="L60" s="100"/>
      <c r="M60" s="100"/>
      <c r="N60" s="104"/>
      <c r="O60" s="104"/>
      <c r="P60" s="104"/>
      <c r="Q60" s="104"/>
    </row>
    <row r="61" spans="12:17" s="101" customFormat="1" ht="30" customHeight="1">
      <c r="L61" s="100"/>
      <c r="M61" s="100"/>
      <c r="N61" s="104"/>
      <c r="O61" s="104"/>
      <c r="P61" s="104"/>
      <c r="Q61" s="104"/>
    </row>
    <row r="62" spans="12:17" s="101" customFormat="1" ht="30" customHeight="1">
      <c r="L62" s="100"/>
      <c r="M62" s="100"/>
      <c r="N62" s="104"/>
      <c r="O62" s="104"/>
      <c r="P62" s="104"/>
      <c r="Q62" s="104"/>
    </row>
    <row r="63" spans="12:17" s="101" customFormat="1" ht="30" customHeight="1">
      <c r="L63" s="100"/>
      <c r="M63" s="100"/>
      <c r="N63" s="104"/>
      <c r="O63" s="104"/>
      <c r="P63" s="104"/>
      <c r="Q63" s="104"/>
    </row>
    <row r="64" spans="12:17" s="101" customFormat="1" ht="30" customHeight="1">
      <c r="L64" s="100"/>
      <c r="M64" s="100"/>
      <c r="N64" s="104"/>
      <c r="O64" s="104"/>
      <c r="P64" s="104"/>
      <c r="Q64" s="104"/>
    </row>
    <row r="65" spans="12:17" s="101" customFormat="1" ht="30" customHeight="1">
      <c r="L65" s="100"/>
      <c r="M65" s="100"/>
      <c r="N65" s="104"/>
      <c r="O65" s="104"/>
      <c r="P65" s="104"/>
      <c r="Q65" s="104"/>
    </row>
    <row r="66" spans="12:17" s="101" customFormat="1" ht="30" customHeight="1"/>
    <row r="67" spans="12:17" s="101" customFormat="1" ht="30" customHeight="1"/>
    <row r="68" spans="12:17" s="101" customFormat="1" ht="30" customHeight="1"/>
    <row r="69" spans="12:17" s="101" customFormat="1" ht="30" customHeight="1"/>
    <row r="70" spans="12:17" s="101" customFormat="1" ht="30" customHeight="1"/>
    <row r="71" spans="12:17" s="101" customFormat="1" ht="30" customHeight="1"/>
    <row r="72" spans="12:17" s="101" customFormat="1" ht="30" customHeight="1"/>
    <row r="73" spans="12:17" s="101" customFormat="1" ht="30" customHeight="1"/>
    <row r="74" spans="12:17" s="101" customFormat="1" ht="30" customHeight="1"/>
    <row r="75" spans="12:17" s="101" customFormat="1" ht="30" customHeight="1"/>
    <row r="76" spans="12:17" s="101" customFormat="1" ht="30" customHeight="1"/>
    <row r="77" spans="12:17" s="101" customFormat="1" ht="30" customHeight="1"/>
    <row r="78" spans="12:17" s="101" customFormat="1" ht="30" customHeight="1"/>
    <row r="79" spans="12:17" s="101" customFormat="1" ht="30" customHeight="1"/>
    <row r="80" spans="12:17" s="101" customFormat="1" ht="30" customHeight="1"/>
    <row r="81" s="101" customFormat="1" ht="30" customHeight="1"/>
    <row r="82" s="101" customFormat="1" ht="30" customHeight="1"/>
    <row r="83" s="101" customFormat="1" ht="30" customHeight="1"/>
    <row r="84" s="101" customFormat="1" ht="30" customHeight="1"/>
    <row r="85" s="101" customFormat="1" ht="30" customHeight="1"/>
    <row r="86" s="101" customFormat="1" ht="30" customHeight="1"/>
    <row r="87" s="101" customFormat="1" ht="30" customHeight="1"/>
    <row r="88" s="101" customFormat="1" ht="30" customHeight="1"/>
    <row r="89" s="101" customFormat="1" ht="30" customHeight="1"/>
    <row r="90" s="101" customFormat="1" ht="30" customHeight="1"/>
    <row r="91" s="101" customFormat="1" ht="30" customHeight="1"/>
    <row r="92" s="101" customFormat="1" ht="30" customHeight="1"/>
    <row r="93" s="101" customFormat="1" ht="30" customHeight="1"/>
    <row r="94" s="101" customFormat="1" ht="30" customHeight="1"/>
    <row r="95" s="101" customFormat="1" ht="30" customHeight="1"/>
    <row r="96" s="101" customFormat="1" ht="30" customHeight="1"/>
    <row r="97" s="101" customFormat="1" ht="30" customHeight="1"/>
    <row r="98" s="101" customFormat="1" ht="30" customHeight="1"/>
    <row r="99" s="101" customFormat="1" ht="30" customHeight="1"/>
    <row r="100" s="101" customFormat="1" ht="30" customHeight="1"/>
    <row r="101" s="101" customFormat="1" ht="30" customHeight="1"/>
    <row r="102" s="101" customFormat="1" ht="30" customHeight="1"/>
    <row r="103" s="101" customFormat="1" ht="30" customHeight="1"/>
    <row r="104" s="101" customFormat="1" ht="30" customHeight="1"/>
    <row r="105" s="101" customFormat="1" ht="30" customHeight="1"/>
    <row r="106" s="101" customFormat="1" ht="30" customHeight="1"/>
    <row r="107" s="101" customFormat="1" ht="30" customHeight="1"/>
    <row r="108" s="101" customFormat="1" ht="30" customHeight="1"/>
    <row r="109" s="101" customFormat="1" ht="30" customHeight="1"/>
    <row r="110" s="101" customFormat="1" ht="30" customHeight="1"/>
    <row r="111" s="101" customFormat="1" ht="30" customHeight="1"/>
    <row r="112" s="101" customFormat="1" ht="30" customHeight="1"/>
    <row r="113" s="101" customFormat="1" ht="30" customHeight="1"/>
    <row r="114" s="101" customFormat="1" ht="30" customHeight="1"/>
    <row r="115" s="101" customFormat="1" ht="30" customHeight="1"/>
    <row r="116" s="101" customFormat="1" ht="30" customHeight="1"/>
    <row r="117" s="101" customFormat="1" ht="30" customHeight="1"/>
    <row r="118" s="101" customFormat="1" ht="30" customHeight="1"/>
    <row r="119" s="101" customFormat="1" ht="30" customHeight="1"/>
    <row r="120" s="101" customFormat="1" ht="30" customHeight="1"/>
    <row r="121" s="101" customFormat="1" ht="30" customHeight="1"/>
    <row r="122" s="101" customFormat="1" ht="30" customHeight="1"/>
    <row r="123" s="101" customFormat="1" ht="30" customHeight="1"/>
    <row r="124" s="101" customFormat="1" ht="30" customHeight="1"/>
    <row r="125" s="101" customFormat="1" ht="30" customHeight="1"/>
    <row r="126" s="101" customFormat="1" ht="30" customHeight="1"/>
    <row r="127" s="101" customFormat="1" ht="30" customHeight="1"/>
    <row r="128" s="101" customFormat="1" ht="30" customHeight="1"/>
    <row r="129" s="101" customFormat="1" ht="30" customHeight="1"/>
    <row r="130" s="101" customFormat="1" ht="30" customHeight="1"/>
    <row r="131" s="101" customFormat="1" ht="22"/>
    <row r="132" s="101" customFormat="1" ht="22"/>
    <row r="133" s="101" customFormat="1" ht="22"/>
    <row r="134" s="101" customFormat="1" ht="22"/>
    <row r="135" s="101" customFormat="1" ht="22"/>
    <row r="136" s="101" customFormat="1" ht="22"/>
    <row r="137" s="101" customFormat="1" ht="22"/>
    <row r="138" s="101" customFormat="1" ht="22"/>
    <row r="139" s="101" customFormat="1" ht="22"/>
    <row r="140" s="101" customFormat="1" ht="22"/>
    <row r="141" s="101" customFormat="1" ht="22"/>
    <row r="142" s="101" customFormat="1" ht="22"/>
    <row r="143" s="101" customFormat="1" ht="22"/>
    <row r="144" s="101" customFormat="1" ht="22"/>
    <row r="145" s="101" customFormat="1" ht="22"/>
    <row r="146" s="101" customFormat="1" ht="22"/>
    <row r="147" s="101" customFormat="1" ht="22"/>
    <row r="148" s="101" customFormat="1" ht="22"/>
    <row r="149" s="101" customFormat="1" ht="22"/>
    <row r="150" s="101" customFormat="1" ht="22"/>
    <row r="151" s="101" customFormat="1" ht="22"/>
    <row r="152" s="101" customFormat="1" ht="22"/>
    <row r="153" s="101" customFormat="1" ht="22"/>
    <row r="154" s="101" customFormat="1" ht="22"/>
    <row r="155" s="101" customFormat="1" ht="22"/>
    <row r="156" s="101" customFormat="1" ht="22"/>
    <row r="157" s="101" customFormat="1" ht="22"/>
    <row r="158" s="101" customFormat="1" ht="22"/>
    <row r="159" s="101" customFormat="1" ht="2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INFO</vt:lpstr>
      <vt:lpstr>saisie</vt:lpstr>
      <vt:lpstr>M Q</vt:lpstr>
      <vt:lpstr>Clb Q</vt:lpstr>
      <vt:lpstr>P.F.</vt:lpstr>
      <vt:lpstr>PALMARES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Philippe QUENTEL</cp:lastModifiedBy>
  <cp:lastPrinted>2014-10-14T08:39:11Z</cp:lastPrinted>
  <dcterms:created xsi:type="dcterms:W3CDTF">2004-11-19T11:01:00Z</dcterms:created>
  <dcterms:modified xsi:type="dcterms:W3CDTF">2016-01-08T09:54:02Z</dcterms:modified>
</cp:coreProperties>
</file>