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quentel/Desktop/"/>
    </mc:Choice>
  </mc:AlternateContent>
  <xr:revisionPtr revIDLastSave="0" documentId="13_ncr:1_{16BFA08D-8895-C04A-B08F-6BB32D11AB3B}" xr6:coauthVersionLast="36" xr6:coauthVersionMax="36" xr10:uidLastSave="{00000000-0000-0000-0000-000000000000}"/>
  <bookViews>
    <workbookView xWindow="14640" yWindow="460" windowWidth="26000" windowHeight="26740" tabRatio="903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W12" i="39"/>
  <c r="R13" i="39"/>
  <c r="M13" i="39"/>
  <c r="T13" i="39" s="1"/>
  <c r="H13" i="39"/>
  <c r="W13" i="39" s="1"/>
  <c r="R14" i="39"/>
  <c r="M14" i="39"/>
  <c r="H14" i="39"/>
  <c r="W14" i="39"/>
  <c r="R15" i="39"/>
  <c r="M15" i="39"/>
  <c r="T15" i="39" s="1"/>
  <c r="H15" i="39"/>
  <c r="W15" i="39" s="1"/>
  <c r="R16" i="39"/>
  <c r="M16" i="39"/>
  <c r="H16" i="39"/>
  <c r="W16" i="39"/>
  <c r="R17" i="39"/>
  <c r="M17" i="39"/>
  <c r="T17" i="39" s="1"/>
  <c r="H17" i="39"/>
  <c r="W17" i="39" s="1"/>
  <c r="R18" i="39"/>
  <c r="M18" i="39"/>
  <c r="H18" i="39"/>
  <c r="W18" i="39"/>
  <c r="R19" i="39"/>
  <c r="M19" i="39"/>
  <c r="T19" i="39" s="1"/>
  <c r="H19" i="39"/>
  <c r="W19" i="39" s="1"/>
  <c r="R20" i="39"/>
  <c r="M20" i="39"/>
  <c r="H20" i="39"/>
  <c r="W20" i="39"/>
  <c r="R21" i="39"/>
  <c r="M21" i="39"/>
  <c r="T21" i="39" s="1"/>
  <c r="H21" i="39"/>
  <c r="W21" i="39" s="1"/>
  <c r="R22" i="39"/>
  <c r="M22" i="39"/>
  <c r="H22" i="39"/>
  <c r="W22" i="39"/>
  <c r="R23" i="39"/>
  <c r="M23" i="39"/>
  <c r="T23" i="39" s="1"/>
  <c r="H23" i="39"/>
  <c r="W23" i="39" s="1"/>
  <c r="R24" i="39"/>
  <c r="M24" i="39"/>
  <c r="H24" i="39"/>
  <c r="W24" i="39"/>
  <c r="R25" i="39"/>
  <c r="M25" i="39"/>
  <c r="T25" i="39" s="1"/>
  <c r="H25" i="39"/>
  <c r="W25" i="39" s="1"/>
  <c r="R26" i="39"/>
  <c r="M26" i="39"/>
  <c r="H26" i="39"/>
  <c r="W26" i="39"/>
  <c r="R27" i="39"/>
  <c r="M27" i="39"/>
  <c r="T27" i="39" s="1"/>
  <c r="H27" i="39"/>
  <c r="W27" i="39" s="1"/>
  <c r="R28" i="39"/>
  <c r="M28" i="39"/>
  <c r="H28" i="39"/>
  <c r="W28" i="39"/>
  <c r="R29" i="39"/>
  <c r="M29" i="39"/>
  <c r="T29" i="39" s="1"/>
  <c r="H29" i="39"/>
  <c r="W29" i="39" s="1"/>
  <c r="R30" i="39"/>
  <c r="M30" i="39"/>
  <c r="H30" i="39"/>
  <c r="W30" i="39"/>
  <c r="R31" i="39"/>
  <c r="M31" i="39"/>
  <c r="T31" i="39" s="1"/>
  <c r="H31" i="39"/>
  <c r="W31" i="39" s="1"/>
  <c r="R32" i="39"/>
  <c r="M32" i="39"/>
  <c r="H32" i="39"/>
  <c r="W32" i="39"/>
  <c r="R33" i="39"/>
  <c r="M33" i="39"/>
  <c r="T33" i="39" s="1"/>
  <c r="H33" i="39"/>
  <c r="W33" i="39" s="1"/>
  <c r="R34" i="39"/>
  <c r="M34" i="39"/>
  <c r="H34" i="39"/>
  <c r="W34" i="39"/>
  <c r="R35" i="39"/>
  <c r="M35" i="39"/>
  <c r="T35" i="39" s="1"/>
  <c r="H35" i="39"/>
  <c r="W35" i="39" s="1"/>
  <c r="R36" i="39"/>
  <c r="M36" i="39"/>
  <c r="H36" i="39"/>
  <c r="W36" i="39"/>
  <c r="R37" i="39"/>
  <c r="M37" i="39"/>
  <c r="T37" i="39" s="1"/>
  <c r="H37" i="39"/>
  <c r="W37" i="39" s="1"/>
  <c r="R38" i="39"/>
  <c r="M38" i="39"/>
  <c r="H38" i="39"/>
  <c r="W38" i="39"/>
  <c r="R39" i="39"/>
  <c r="M39" i="39"/>
  <c r="T39" i="39" s="1"/>
  <c r="H39" i="39"/>
  <c r="W39" i="39" s="1"/>
  <c r="R40" i="39"/>
  <c r="M40" i="39"/>
  <c r="H40" i="39"/>
  <c r="W40" i="39"/>
  <c r="R41" i="39"/>
  <c r="M41" i="39"/>
  <c r="T41" i="39" s="1"/>
  <c r="H41" i="39"/>
  <c r="W41" i="39" s="1"/>
  <c r="R42" i="39"/>
  <c r="M42" i="39"/>
  <c r="H42" i="39"/>
  <c r="W42" i="39"/>
  <c r="R43" i="39"/>
  <c r="M43" i="39"/>
  <c r="T43" i="39" s="1"/>
  <c r="H43" i="39"/>
  <c r="W43" i="39" s="1"/>
  <c r="R44" i="39"/>
  <c r="M44" i="39"/>
  <c r="H44" i="39"/>
  <c r="W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T12" i="39"/>
  <c r="U12" i="39"/>
  <c r="U13" i="39"/>
  <c r="T14" i="39"/>
  <c r="U14" i="39"/>
  <c r="U15" i="39"/>
  <c r="T16" i="39"/>
  <c r="U16" i="39"/>
  <c r="U17" i="39"/>
  <c r="T18" i="39"/>
  <c r="U18" i="39"/>
  <c r="U19" i="39"/>
  <c r="T20" i="39"/>
  <c r="U20" i="39"/>
  <c r="U21" i="39"/>
  <c r="T22" i="39"/>
  <c r="U22" i="39"/>
  <c r="U23" i="39"/>
  <c r="T24" i="39"/>
  <c r="U24" i="39"/>
  <c r="U25" i="39"/>
  <c r="T26" i="39"/>
  <c r="U26" i="39"/>
  <c r="U27" i="39"/>
  <c r="T28" i="39"/>
  <c r="U28" i="39"/>
  <c r="U29" i="39"/>
  <c r="T30" i="39"/>
  <c r="U30" i="39"/>
  <c r="U31" i="39"/>
  <c r="T32" i="39"/>
  <c r="U32" i="39"/>
  <c r="U33" i="39"/>
  <c r="T34" i="39"/>
  <c r="U34" i="39"/>
  <c r="U35" i="39"/>
  <c r="T36" i="39"/>
  <c r="U36" i="39"/>
  <c r="U37" i="39"/>
  <c r="T38" i="39"/>
  <c r="U38" i="39"/>
  <c r="U39" i="39"/>
  <c r="T40" i="39"/>
  <c r="U40" i="39"/>
  <c r="U41" i="39"/>
  <c r="T42" i="39"/>
  <c r="U42" i="39"/>
  <c r="U43" i="39"/>
  <c r="T44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K63" i="38"/>
  <c r="K64" i="38"/>
  <c r="L60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F40" i="37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E29" i="37"/>
  <c r="E33" i="37"/>
  <c r="E39" i="37"/>
  <c r="D27" i="37"/>
  <c r="D35" i="37"/>
  <c r="D37" i="37"/>
  <c r="D39" i="37"/>
  <c r="B31" i="37"/>
  <c r="B32" i="37"/>
  <c r="B33" i="37"/>
  <c r="B37" i="37"/>
  <c r="B39" i="37"/>
  <c r="B41" i="37"/>
  <c r="B42" i="37"/>
  <c r="B46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M98" i="38" s="1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B29" i="37" l="1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E13" i="37"/>
  <c r="E12" i="37"/>
  <c r="E11" i="37"/>
  <c r="B10" i="37"/>
  <c r="F10" i="37" s="1"/>
  <c r="F8" i="37"/>
  <c r="D8" i="37"/>
  <c r="E7" i="37"/>
  <c r="F7" i="37"/>
  <c r="D7" i="37"/>
  <c r="D9" i="37"/>
  <c r="F9" i="37"/>
  <c r="E9" i="37"/>
  <c r="D11" i="37" l="1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<sst xmlns="http://schemas.openxmlformats.org/spreadsheetml/2006/main" count="169" uniqueCount="64">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</sst>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abSelected="1" zoomScaleSheetLayoutView="100" workbookViewId="0">
      <selection activeCell="B4" sqref="B4"/>
    </sheetView>
  </sheetViews>
  <sheetFormatPr baseColWidth="10" defaultColWidth="10.6640625" defaultRowHeight="13" x14ac:dyDescent="0.15"/>
  <cols>
    <col min="1" max="1" width="16.5" style="109" bestFit="1" customWidth="1"/>
    <col min="2" max="2" width="29.6640625" style="109" customWidth="1"/>
    <col min="3" max="3" width="30.83203125" style="109" customWidth="1"/>
    <col min="4" max="16384" width="10.6640625" style="109"/>
  </cols>
  <sheetData>
    <row r="1" spans="1:3" ht="97" customHeight="1" x14ac:dyDescent="0.15">
      <c r="A1" s="184" t="s">
        <v>3</v>
      </c>
      <c r="B1" s="185"/>
      <c r="C1" s="185"/>
    </row>
    <row r="2" spans="1:3" ht="25" customHeight="1" x14ac:dyDescent="0.15">
      <c r="A2" s="186" t="s">
        <v>18</v>
      </c>
      <c r="B2" s="186"/>
      <c r="C2" s="186"/>
    </row>
    <row r="3" spans="1:3" ht="25" customHeight="1" x14ac:dyDescent="0.15">
      <c r="A3" s="189" t="s">
        <v>29</v>
      </c>
      <c r="B3" s="189"/>
      <c r="C3" s="189"/>
    </row>
    <row r="4" spans="1:3" ht="25" customHeight="1" x14ac:dyDescent="0.15">
      <c r="A4" s="110" t="s">
        <v>5</v>
      </c>
      <c r="B4" s="61"/>
      <c r="C4" s="111"/>
    </row>
    <row r="5" spans="1:3" ht="25" customHeight="1" x14ac:dyDescent="0.15">
      <c r="A5" s="110" t="s">
        <v>46</v>
      </c>
      <c r="B5" s="10"/>
      <c r="C5" s="111"/>
    </row>
    <row r="6" spans="1:3" ht="25" customHeight="1" x14ac:dyDescent="0.15">
      <c r="A6" s="110" t="s">
        <v>49</v>
      </c>
      <c r="B6" s="52"/>
      <c r="C6" s="111"/>
    </row>
    <row r="7" spans="1:3" ht="25" customHeight="1" x14ac:dyDescent="0.15">
      <c r="A7" s="110" t="s">
        <v>0</v>
      </c>
      <c r="B7" s="10"/>
      <c r="C7" s="111" t="s">
        <v>4</v>
      </c>
    </row>
    <row r="8" spans="1:3" ht="25" customHeight="1" x14ac:dyDescent="0.15">
      <c r="A8" s="110" t="s">
        <v>47</v>
      </c>
      <c r="B8" s="15"/>
      <c r="C8" s="111"/>
    </row>
    <row r="9" spans="1:3" ht="25" customHeight="1" x14ac:dyDescent="0.15">
      <c r="A9" s="9" t="s">
        <v>31</v>
      </c>
      <c r="B9" s="51"/>
      <c r="C9" s="111" t="s">
        <v>50</v>
      </c>
    </row>
    <row r="10" spans="1:3" ht="25" customHeight="1" x14ac:dyDescent="0.15">
      <c r="A10" s="112"/>
      <c r="B10" s="112"/>
      <c r="C10" s="113"/>
    </row>
    <row r="11" spans="1:3" ht="25" customHeight="1" x14ac:dyDescent="0.15">
      <c r="A11" s="189" t="s">
        <v>30</v>
      </c>
      <c r="B11" s="189"/>
      <c r="C11" s="189"/>
    </row>
    <row r="12" spans="1:3" ht="30" customHeight="1" x14ac:dyDescent="0.15">
      <c r="A12" s="110" t="s">
        <v>48</v>
      </c>
      <c r="B12" s="14"/>
      <c r="C12" s="114"/>
    </row>
    <row r="13" spans="1:3" ht="30" customHeight="1" x14ac:dyDescent="0.15">
      <c r="A13" s="9" t="s">
        <v>26</v>
      </c>
      <c r="B13" s="13"/>
      <c r="C13" s="111"/>
    </row>
    <row r="14" spans="1:3" ht="30" customHeight="1" x14ac:dyDescent="0.15">
      <c r="A14" s="9" t="s">
        <v>27</v>
      </c>
      <c r="B14" s="16"/>
      <c r="C14" s="115"/>
    </row>
    <row r="16" spans="1:3" ht="92" customHeight="1" x14ac:dyDescent="0.15">
      <c r="A16" s="187" t="s">
        <v>10</v>
      </c>
      <c r="B16" s="187"/>
      <c r="C16" s="187"/>
    </row>
    <row r="17" spans="1:3" ht="15" customHeight="1" x14ac:dyDescent="0.15">
      <c r="A17" s="190" t="s">
        <v>13</v>
      </c>
      <c r="B17" s="190"/>
      <c r="C17" s="116"/>
    </row>
    <row r="18" spans="1:3" ht="15" customHeight="1" x14ac:dyDescent="0.15">
      <c r="A18" s="191" t="s">
        <v>28</v>
      </c>
      <c r="B18" s="190"/>
      <c r="C18" s="11"/>
    </row>
    <row r="19" spans="1:3" ht="15" customHeight="1" x14ac:dyDescent="0.15">
      <c r="A19" s="188" t="s">
        <v>14</v>
      </c>
      <c r="B19" s="188"/>
      <c r="C19" s="12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C5" sqref="C5"/>
    </sheetView>
  </sheetViews>
  <sheetFormatPr baseColWidth="10" defaultColWidth="10.6640625" defaultRowHeight="40" outlineLevelCol="1" x14ac:dyDescent="0.15"/>
  <cols>
    <col min="1" max="1" width="15.83203125" style="3" customWidth="1"/>
    <col min="2" max="2" width="22.33203125" style="63" customWidth="1" outlineLevel="1"/>
    <col min="3" max="3" width="54" style="6" bestFit="1" customWidth="1"/>
    <col min="4" max="4" width="18.6640625" style="6" bestFit="1" customWidth="1"/>
    <col min="5" max="5" width="50.6640625" style="6" customWidth="1"/>
    <col min="6" max="8" width="14.6640625" style="7" customWidth="1"/>
    <col min="9" max="9" width="10.83203125" style="7" hidden="1" customWidth="1"/>
    <col min="10" max="10" width="50.5" style="6" customWidth="1"/>
    <col min="11" max="11" width="14.83203125" style="8" customWidth="1"/>
    <col min="12" max="12" width="14.83203125" style="7" customWidth="1"/>
    <col min="13" max="13" width="14.5" style="7" customWidth="1"/>
    <col min="14" max="14" width="10.5" style="7" hidden="1" customWidth="1"/>
    <col min="15" max="15" width="50.6640625" style="6" customWidth="1"/>
    <col min="16" max="16" width="14.83203125" style="7" customWidth="1"/>
    <col min="17" max="17" width="14.83203125" style="8" customWidth="1"/>
    <col min="18" max="18" width="14.5" style="7" customWidth="1"/>
    <col min="19" max="19" width="10.6640625" style="7" hidden="1" customWidth="1"/>
    <col min="20" max="20" width="16.6640625" style="7" bestFit="1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3203125" style="3" customWidth="1"/>
    <col min="26" max="26" width="3.1640625" style="3" customWidth="1"/>
    <col min="27" max="27" width="1" style="5" customWidth="1"/>
    <col min="28" max="28" width="9.5" style="3" customWidth="1"/>
    <col min="29" max="29" width="9.6640625" style="3" customWidth="1"/>
    <col min="30" max="16384" width="10.6640625" style="3"/>
  </cols>
  <sheetData>
    <row r="1" spans="1:27" ht="38" customHeight="1" x14ac:dyDescent="0.15">
      <c r="A1" s="192" t="str">
        <f>CONCATENATE(INFO!B7," - ",INFO!B9)</f>
        <v xml:space="preserve"> - 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15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" customHeight="1" thickBot="1" x14ac:dyDescent="0.2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" customHeight="1" thickTop="1" x14ac:dyDescent="0.15">
      <c r="A5" s="117">
        <v>1</v>
      </c>
      <c r="B5" s="179">
        <f>RANK(W5,W$5:W$44,0)</f>
        <v>1</v>
      </c>
      <c r="C5" s="71"/>
      <c r="D5" s="72"/>
      <c r="E5" s="73"/>
      <c r="F5" s="140"/>
      <c r="G5" s="140"/>
      <c r="H5" s="141">
        <f t="shared" ref="H5:H44" si="0">SUM(F5:G5)</f>
        <v>0</v>
      </c>
      <c r="I5" s="74"/>
      <c r="J5" s="73"/>
      <c r="K5" s="140"/>
      <c r="L5" s="140"/>
      <c r="M5" s="141">
        <f t="shared" ref="M5:M44" si="1">SUM(K5:L5)</f>
        <v>0</v>
      </c>
      <c r="N5" s="74"/>
      <c r="O5" s="73"/>
      <c r="P5" s="140"/>
      <c r="Q5" s="140"/>
      <c r="R5" s="141">
        <f t="shared" ref="R5:R44" si="2">SUM(P5:Q5)</f>
        <v>0</v>
      </c>
      <c r="S5" s="74"/>
      <c r="T5" s="146">
        <f t="shared" ref="T5:T44" si="3">SUM(H5+M5+R5)</f>
        <v>0</v>
      </c>
      <c r="U5" s="120">
        <f>I5+N5+S5</f>
        <v>0</v>
      </c>
      <c r="W5" s="172">
        <f>H5+M5+R5+(0.000001*(I5+N5+S5))+(0.000000001*(G5+L5+Q5))</f>
        <v>0</v>
      </c>
    </row>
    <row r="6" spans="1:27" s="4" customFormat="1" ht="47" customHeight="1" x14ac:dyDescent="0.15">
      <c r="A6" s="118">
        <v>2</v>
      </c>
      <c r="B6" s="180">
        <f t="shared" ref="B6:B44" si="4">RANK(W6,W$5:W$44,0)</f>
        <v>1</v>
      </c>
      <c r="C6" s="62"/>
      <c r="D6" s="64"/>
      <c r="E6" s="67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" customHeight="1" x14ac:dyDescent="0.15">
      <c r="A7" s="118">
        <v>3</v>
      </c>
      <c r="B7" s="180">
        <f t="shared" si="4"/>
        <v>1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" customHeight="1" x14ac:dyDescent="0.15">
      <c r="A8" s="118">
        <v>4</v>
      </c>
      <c r="B8" s="180">
        <f t="shared" si="4"/>
        <v>1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" customHeight="1" x14ac:dyDescent="0.15">
      <c r="A9" s="118">
        <v>5</v>
      </c>
      <c r="B9" s="180">
        <f t="shared" si="4"/>
        <v>1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" customHeight="1" x14ac:dyDescent="0.15">
      <c r="A10" s="118">
        <v>6</v>
      </c>
      <c r="B10" s="180">
        <f t="shared" si="4"/>
        <v>1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" customHeight="1" x14ac:dyDescent="0.15">
      <c r="A11" s="118">
        <v>7</v>
      </c>
      <c r="B11" s="180">
        <f t="shared" si="4"/>
        <v>1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" customHeight="1" x14ac:dyDescent="0.15">
      <c r="A12" s="118">
        <v>8</v>
      </c>
      <c r="B12" s="180">
        <f t="shared" si="4"/>
        <v>1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" customHeight="1" x14ac:dyDescent="0.15">
      <c r="A13" s="118">
        <v>9</v>
      </c>
      <c r="B13" s="180">
        <f t="shared" si="4"/>
        <v>1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" customHeight="1" x14ac:dyDescent="0.15">
      <c r="A14" s="118">
        <v>10</v>
      </c>
      <c r="B14" s="180">
        <f t="shared" si="4"/>
        <v>1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" customHeight="1" x14ac:dyDescent="0.15">
      <c r="A15" s="118">
        <v>11</v>
      </c>
      <c r="B15" s="180">
        <f t="shared" si="4"/>
        <v>1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" customHeight="1" x14ac:dyDescent="0.15">
      <c r="A16" s="118">
        <v>12</v>
      </c>
      <c r="B16" s="180">
        <f t="shared" si="4"/>
        <v>1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" customHeight="1" x14ac:dyDescent="0.15">
      <c r="A17" s="118">
        <v>13</v>
      </c>
      <c r="B17" s="180">
        <f t="shared" si="4"/>
        <v>1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" customHeight="1" x14ac:dyDescent="0.15">
      <c r="A18" s="118">
        <v>14</v>
      </c>
      <c r="B18" s="180">
        <f t="shared" si="4"/>
        <v>1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" customHeight="1" x14ac:dyDescent="0.15">
      <c r="A19" s="118">
        <v>15</v>
      </c>
      <c r="B19" s="180">
        <f t="shared" si="4"/>
        <v>1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" customHeight="1" x14ac:dyDescent="0.15">
      <c r="A20" s="118">
        <v>16</v>
      </c>
      <c r="B20" s="180">
        <f t="shared" si="4"/>
        <v>1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" customHeight="1" x14ac:dyDescent="0.15">
      <c r="A21" s="118">
        <v>17</v>
      </c>
      <c r="B21" s="180">
        <f t="shared" si="4"/>
        <v>1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" customHeight="1" x14ac:dyDescent="0.15">
      <c r="A22" s="118">
        <v>18</v>
      </c>
      <c r="B22" s="180">
        <f t="shared" si="4"/>
        <v>1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" customHeight="1" x14ac:dyDescent="0.15">
      <c r="A23" s="118">
        <v>19</v>
      </c>
      <c r="B23" s="180">
        <f t="shared" si="4"/>
        <v>1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" customHeight="1" x14ac:dyDescent="0.15">
      <c r="A24" s="118">
        <v>20</v>
      </c>
      <c r="B24" s="180">
        <f t="shared" si="4"/>
        <v>1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" customHeight="1" x14ac:dyDescent="0.15">
      <c r="A25" s="118">
        <v>21</v>
      </c>
      <c r="B25" s="180">
        <f t="shared" si="4"/>
        <v>1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" customHeight="1" x14ac:dyDescent="0.15">
      <c r="A26" s="118">
        <v>22</v>
      </c>
      <c r="B26" s="180">
        <f t="shared" si="4"/>
        <v>1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" customHeight="1" x14ac:dyDescent="0.15">
      <c r="A27" s="118">
        <v>23</v>
      </c>
      <c r="B27" s="180">
        <f t="shared" si="4"/>
        <v>1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" customHeight="1" x14ac:dyDescent="0.15">
      <c r="A28" s="118">
        <v>24</v>
      </c>
      <c r="B28" s="180">
        <f t="shared" si="4"/>
        <v>1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" customHeight="1" x14ac:dyDescent="0.15">
      <c r="A29" s="118">
        <v>25</v>
      </c>
      <c r="B29" s="180">
        <f t="shared" si="4"/>
        <v>1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" customHeight="1" x14ac:dyDescent="0.15">
      <c r="A30" s="118">
        <v>26</v>
      </c>
      <c r="B30" s="180">
        <f t="shared" si="4"/>
        <v>1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" customHeight="1" x14ac:dyDescent="0.15">
      <c r="A31" s="118">
        <v>27</v>
      </c>
      <c r="B31" s="180">
        <f t="shared" si="4"/>
        <v>1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" customHeight="1" x14ac:dyDescent="0.15">
      <c r="A32" s="118">
        <v>28</v>
      </c>
      <c r="B32" s="180">
        <f t="shared" si="4"/>
        <v>1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" customHeight="1" x14ac:dyDescent="0.15">
      <c r="A33" s="118">
        <v>29</v>
      </c>
      <c r="B33" s="180">
        <f t="shared" si="4"/>
        <v>1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" customHeight="1" x14ac:dyDescent="0.15">
      <c r="A34" s="118">
        <v>30</v>
      </c>
      <c r="B34" s="180">
        <f t="shared" si="4"/>
        <v>1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" customHeight="1" x14ac:dyDescent="0.15">
      <c r="A35" s="118">
        <v>31</v>
      </c>
      <c r="B35" s="180">
        <f t="shared" si="4"/>
        <v>1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" customHeight="1" x14ac:dyDescent="0.15">
      <c r="A36" s="118">
        <v>32</v>
      </c>
      <c r="B36" s="180">
        <f t="shared" si="4"/>
        <v>1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" customHeight="1" x14ac:dyDescent="0.15">
      <c r="A37" s="118">
        <v>33</v>
      </c>
      <c r="B37" s="180">
        <f t="shared" si="4"/>
        <v>1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" customHeight="1" x14ac:dyDescent="0.15">
      <c r="A38" s="118">
        <v>34</v>
      </c>
      <c r="B38" s="180">
        <f t="shared" si="4"/>
        <v>1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" customHeight="1" x14ac:dyDescent="0.15">
      <c r="A39" s="118">
        <v>35</v>
      </c>
      <c r="B39" s="180">
        <f t="shared" si="4"/>
        <v>1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" customHeight="1" x14ac:dyDescent="0.15">
      <c r="A40" s="118">
        <v>36</v>
      </c>
      <c r="B40" s="180">
        <f t="shared" si="4"/>
        <v>1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" customHeight="1" x14ac:dyDescent="0.15">
      <c r="A41" s="118">
        <v>37</v>
      </c>
      <c r="B41" s="180">
        <f t="shared" si="4"/>
        <v>1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" customHeight="1" x14ac:dyDescent="0.15">
      <c r="A42" s="118">
        <v>38</v>
      </c>
      <c r="B42" s="180">
        <f t="shared" si="4"/>
        <v>1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" customHeight="1" x14ac:dyDescent="0.15">
      <c r="A43" s="118">
        <v>39</v>
      </c>
      <c r="B43" s="180">
        <f t="shared" si="4"/>
        <v>1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" customHeight="1" thickBot="1" x14ac:dyDescent="0.2">
      <c r="A44" s="119">
        <v>40</v>
      </c>
      <c r="B44" s="181">
        <f t="shared" si="4"/>
        <v>1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" thickTop="1" x14ac:dyDescent="0.15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zoomScale="50" zoomScaleNormal="50" zoomScaleSheetLayoutView="40" zoomScalePageLayoutView="35" workbookViewId="0"/>
  </sheetViews>
  <sheetFormatPr baseColWidth="10" defaultColWidth="10.6640625" defaultRowHeight="40" x14ac:dyDescent="0.15"/>
  <cols>
    <col min="1" max="1" width="15.83203125" style="81" customWidth="1"/>
    <col min="2" max="2" width="49.1640625" style="90" customWidth="1"/>
    <col min="3" max="3" width="21.1640625" style="90" customWidth="1"/>
    <col min="4" max="4" width="46.33203125" style="90" customWidth="1"/>
    <col min="5" max="7" width="14.5" style="91" customWidth="1"/>
    <col min="8" max="8" width="0.1640625" style="91" customWidth="1"/>
    <col min="9" max="9" width="48.164062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6640625" style="90" customWidth="1"/>
    <col min="15" max="15" width="14.6640625" style="91" customWidth="1"/>
    <col min="16" max="16" width="14.6640625" style="92" customWidth="1"/>
    <col min="17" max="17" width="14.6640625" style="91" customWidth="1"/>
    <col min="18" max="18" width="10.6640625" style="91" hidden="1" customWidth="1"/>
    <col min="19" max="19" width="16.6640625" style="91" bestFit="1" customWidth="1"/>
    <col min="20" max="20" width="8.5" style="93" hidden="1" customWidth="1"/>
    <col min="21" max="21" width="4.5" style="81" customWidth="1"/>
    <col min="22" max="22" width="19.1640625" style="81" customWidth="1"/>
    <col min="23" max="23" width="4.5" style="81" customWidth="1"/>
    <col min="24" max="24" width="6.83203125" style="81" customWidth="1"/>
    <col min="25" max="25" width="3.1640625" style="81" customWidth="1"/>
    <col min="26" max="26" width="1" style="82" customWidth="1"/>
    <col min="27" max="27" width="9.5" style="81" customWidth="1"/>
    <col min="28" max="28" width="9.6640625" style="81" customWidth="1"/>
    <col min="29" max="16384" width="10.6640625" style="81"/>
  </cols>
  <sheetData>
    <row r="1" spans="1:26" ht="146" customHeight="1" x14ac:dyDescent="0.15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" customHeight="1" x14ac:dyDescent="0.15">
      <c r="A2" s="210" t="str">
        <f>CONCATENATE("MATCH DE QUALIFICATION"," - ",INFO!B7," - ",INFO!B9)</f>
        <v xml:space="preserve">MATCH DE QUALIFICATION -  - 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15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" customHeight="1" x14ac:dyDescent="0.15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" customHeight="1" x14ac:dyDescent="0.15">
      <c r="A5" s="85">
        <v>1</v>
      </c>
      <c r="B5" s="139">
        <f>VLOOKUP(A5,saisie!B$5:W$44,2,0)</f>
        <v>0</v>
      </c>
      <c r="C5" s="86">
        <f>VLOOKUP(A5,saisie!B$5:W$44,3,0)</f>
        <v>0</v>
      </c>
      <c r="D5" s="83">
        <f>VLOOKUP(A5,saisie!B$5:W$44,4,0)</f>
        <v>0</v>
      </c>
      <c r="E5" s="149">
        <f>VLOOKUP(A5,saisie!B$5:W$44,5,0)</f>
        <v>0</v>
      </c>
      <c r="F5" s="149">
        <f>VLOOKUP(A5,saisie!B$5:W$44,6,0)</f>
        <v>0</v>
      </c>
      <c r="G5" s="150">
        <f t="shared" ref="G5:G44" si="0">SUM(E5:F5)</f>
        <v>0</v>
      </c>
      <c r="H5" s="87">
        <f>VLOOKUP(A5,saisie!B$5:W$44,8,0)</f>
        <v>0</v>
      </c>
      <c r="I5" s="83">
        <f>VLOOKUP(A5,saisie!B$5:W$44,9,0)</f>
        <v>0</v>
      </c>
      <c r="J5" s="149">
        <f>VLOOKUP(A5,saisie!B$5:W$44,10,0)</f>
        <v>0</v>
      </c>
      <c r="K5" s="149">
        <f>VLOOKUP(A5,saisie!B$5:W$44,11,0)</f>
        <v>0</v>
      </c>
      <c r="L5" s="150">
        <f t="shared" ref="L5:L44" si="1">SUM(J5:K5)</f>
        <v>0</v>
      </c>
      <c r="M5" s="87">
        <f>VLOOKUP(A5,saisie!B$5:W$44,13,0)</f>
        <v>0</v>
      </c>
      <c r="N5" s="83">
        <f>VLOOKUP(A5,saisie!B$5:W$44,14,0)</f>
        <v>0</v>
      </c>
      <c r="O5" s="149">
        <f>VLOOKUP(A5,saisie!B$5:W$44,15,0)</f>
        <v>0</v>
      </c>
      <c r="P5" s="149">
        <f>VLOOKUP(A5,saisie!B$5:W$44,16,0)</f>
        <v>0</v>
      </c>
      <c r="Q5" s="150">
        <f t="shared" ref="Q5:Q44" si="2">SUM(O5:P5)</f>
        <v>0</v>
      </c>
      <c r="R5" s="87">
        <f>VLOOKUP(A5,saisie!B$5:W$44,18,0)</f>
        <v>0</v>
      </c>
      <c r="S5" s="151">
        <f t="shared" ref="S5:S44" si="3">SUM(G5+L5+Q5)</f>
        <v>0</v>
      </c>
      <c r="T5" s="88">
        <f>VLOOKUP(A5,saisie!B$5:W$44,20,0)</f>
        <v>0</v>
      </c>
    </row>
    <row r="6" spans="1:26" s="89" customFormat="1" ht="47" customHeight="1" x14ac:dyDescent="0.15">
      <c r="A6" s="85" t="str">
        <f>IF(INFO!B8&gt;1,2,"")</f>
        <v/>
      </c>
      <c r="B6" s="139" t="e">
        <f>VLOOKUP(A6,saisie!B$5:W$44,2,0)</f>
        <v>#N/A</v>
      </c>
      <c r="C6" s="86" t="e">
        <f>VLOOKUP(A6,saisie!B$5:W$44,3,0)</f>
        <v>#N/A</v>
      </c>
      <c r="D6" s="83" t="e">
        <f>VLOOKUP(A6,saisie!B$5:W$44,4,0)</f>
        <v>#N/A</v>
      </c>
      <c r="E6" s="149" t="e">
        <f>VLOOKUP(A6,saisie!B$5:W$44,5,0)</f>
        <v>#N/A</v>
      </c>
      <c r="F6" s="149" t="e">
        <f>VLOOKUP(A6,saisie!B$5:W$44,6,0)</f>
        <v>#N/A</v>
      </c>
      <c r="G6" s="150" t="e">
        <f t="shared" si="0"/>
        <v>#N/A</v>
      </c>
      <c r="H6" s="87" t="e">
        <f>VLOOKUP(A6,saisie!B$5:W$44,8,0)</f>
        <v>#N/A</v>
      </c>
      <c r="I6" s="83" t="e">
        <f>VLOOKUP(A6,saisie!B$5:W$44,9,0)</f>
        <v>#N/A</v>
      </c>
      <c r="J6" s="149" t="e">
        <f>VLOOKUP(A6,saisie!B$5:W$44,10,0)</f>
        <v>#N/A</v>
      </c>
      <c r="K6" s="149" t="e">
        <f>VLOOKUP(A6,saisie!B$5:W$44,11,0)</f>
        <v>#N/A</v>
      </c>
      <c r="L6" s="150" t="e">
        <f t="shared" si="1"/>
        <v>#N/A</v>
      </c>
      <c r="M6" s="87" t="e">
        <f>VLOOKUP(A6,saisie!B$5:W$44,13,0)</f>
        <v>#N/A</v>
      </c>
      <c r="N6" s="83" t="e">
        <f>VLOOKUP(A6,saisie!B$5:W$44,14,0)</f>
        <v>#N/A</v>
      </c>
      <c r="O6" s="149" t="e">
        <f>VLOOKUP(A6,saisie!B$5:W$44,15,0)</f>
        <v>#N/A</v>
      </c>
      <c r="P6" s="149" t="e">
        <f>VLOOKUP(A6,saisie!B$5:W$44,16,0)</f>
        <v>#N/A</v>
      </c>
      <c r="Q6" s="150" t="e">
        <f t="shared" si="2"/>
        <v>#N/A</v>
      </c>
      <c r="R6" s="87" t="e">
        <f>VLOOKUP(A6,saisie!B$5:W$44,18,0)</f>
        <v>#N/A</v>
      </c>
      <c r="S6" s="151" t="e">
        <f t="shared" si="3"/>
        <v>#N/A</v>
      </c>
      <c r="T6" s="88" t="e">
        <f>VLOOKUP(A6,saisie!B$5:W$44,20,0)</f>
        <v>#N/A</v>
      </c>
    </row>
    <row r="7" spans="1:26" s="89" customFormat="1" ht="47" customHeight="1" x14ac:dyDescent="0.15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" customHeight="1" x14ac:dyDescent="0.15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" customHeight="1" x14ac:dyDescent="0.15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" customHeight="1" x14ac:dyDescent="0.15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" customHeight="1" x14ac:dyDescent="0.15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" customHeight="1" x14ac:dyDescent="0.15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" customHeight="1" x14ac:dyDescent="0.15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" customHeight="1" x14ac:dyDescent="0.15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" customHeight="1" x14ac:dyDescent="0.15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" customHeight="1" x14ac:dyDescent="0.15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" customHeight="1" x14ac:dyDescent="0.15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" customHeight="1" x14ac:dyDescent="0.15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" customHeight="1" x14ac:dyDescent="0.15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" customHeight="1" x14ac:dyDescent="0.15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" customHeight="1" x14ac:dyDescent="0.15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" customHeight="1" x14ac:dyDescent="0.15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" customHeight="1" x14ac:dyDescent="0.15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" customHeight="1" x14ac:dyDescent="0.15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" customHeight="1" x14ac:dyDescent="0.15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" customHeight="1" x14ac:dyDescent="0.15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" customHeight="1" x14ac:dyDescent="0.15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" customHeight="1" x14ac:dyDescent="0.15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" customHeight="1" x14ac:dyDescent="0.15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" customHeight="1" x14ac:dyDescent="0.15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" customHeight="1" x14ac:dyDescent="0.15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" customHeight="1" x14ac:dyDescent="0.15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" customHeight="1" x14ac:dyDescent="0.15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" customHeight="1" x14ac:dyDescent="0.15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" customHeight="1" x14ac:dyDescent="0.15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" customHeight="1" x14ac:dyDescent="0.15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" customHeight="1" x14ac:dyDescent="0.15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" customHeight="1" x14ac:dyDescent="0.15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" customHeight="1" x14ac:dyDescent="0.15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" customHeight="1" x14ac:dyDescent="0.15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" customHeight="1" x14ac:dyDescent="0.15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" customHeight="1" x14ac:dyDescent="0.15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" customHeight="1" x14ac:dyDescent="0.15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" customHeight="1" x14ac:dyDescent="0.15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3203125" defaultRowHeight="16" x14ac:dyDescent="0.15"/>
  <cols>
    <col min="1" max="1" width="6.83203125" style="1" customWidth="1"/>
    <col min="2" max="2" width="20.6640625" style="1" customWidth="1"/>
    <col min="3" max="5" width="9.33203125" style="1" customWidth="1"/>
    <col min="6" max="6" width="6.6640625" style="1" customWidth="1"/>
    <col min="7" max="7" width="20.6640625" style="1" customWidth="1"/>
    <col min="8" max="10" width="9.33203125" style="1" customWidth="1"/>
    <col min="11" max="11" width="6.6640625" style="1" customWidth="1"/>
    <col min="12" max="12" width="20.6640625" style="1" customWidth="1"/>
    <col min="13" max="15" width="9.33203125" style="1" customWidth="1"/>
    <col min="16" max="16" width="6.6640625" style="1" customWidth="1"/>
    <col min="17" max="17" width="20.6640625" style="1" customWidth="1"/>
    <col min="18" max="20" width="9.33203125" style="1" customWidth="1"/>
    <col min="21" max="16384" width="6.83203125" style="1"/>
  </cols>
  <sheetData>
    <row r="1" spans="1:22" ht="40" customHeight="1" x14ac:dyDescent="0.15">
      <c r="A1" s="17"/>
      <c r="B1" s="218" t="str">
        <f>CONCATENATE(INFO!B7,"    ",INFO!B9)</f>
        <v xml:space="preserve">    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17"/>
      <c r="V1" s="17"/>
    </row>
    <row r="2" spans="1:22" ht="60" customHeight="1" x14ac:dyDescent="0.15">
      <c r="A2" s="17"/>
      <c r="B2" s="219" t="s">
        <v>17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17"/>
      <c r="V2" s="17"/>
    </row>
    <row r="3" spans="1:22" ht="5" customHeight="1" thickBot="1" x14ac:dyDescent="0.2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" customHeight="1" thickBot="1" x14ac:dyDescent="0.2">
      <c r="A4" s="32"/>
      <c r="B4" s="152" t="s">
        <v>1</v>
      </c>
      <c r="C4" s="220">
        <f>'M Q'!B5</f>
        <v>0</v>
      </c>
      <c r="D4" s="221"/>
      <c r="E4" s="153">
        <f>'M Q'!S5</f>
        <v>0</v>
      </c>
      <c r="F4" s="154"/>
      <c r="G4" s="152" t="str">
        <f>IF(INFO!B8&gt;7,"8e MQ","")</f>
        <v/>
      </c>
      <c r="H4" s="220" t="str">
        <f>IF(INFO!B8&gt;7,'M Q'!B12,"")</f>
        <v/>
      </c>
      <c r="I4" s="221"/>
      <c r="J4" s="153" t="str">
        <f>IF(INFO!B8&gt;7,'M Q'!S12,"")</f>
        <v/>
      </c>
      <c r="K4" s="154"/>
      <c r="L4" s="152" t="s">
        <v>59</v>
      </c>
      <c r="M4" s="220" t="str">
        <f>IF(INFO!B8&gt;8,'M Q'!B13,"")</f>
        <v/>
      </c>
      <c r="N4" s="221"/>
      <c r="O4" s="153" t="str">
        <f>IF(INFO!B8&gt;8,'M Q'!S13,"")</f>
        <v/>
      </c>
      <c r="P4" s="155"/>
      <c r="Q4" s="152" t="s">
        <v>52</v>
      </c>
      <c r="R4" s="220" t="str">
        <f>IF(INFO!B8&gt;15,'M Q'!B20,"")</f>
        <v/>
      </c>
      <c r="S4" s="221"/>
      <c r="T4" s="153" t="str">
        <f>IF(INFO!B8&gt;15,'M Q'!S20,"")</f>
        <v/>
      </c>
      <c r="U4" s="32"/>
    </row>
    <row r="5" spans="1:22" s="33" customFormat="1" ht="25" customHeight="1" thickBot="1" x14ac:dyDescent="0.2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" customHeight="1" x14ac:dyDescent="0.15">
      <c r="A6" s="31"/>
      <c r="B6" s="159">
        <f>'M Q'!D5</f>
        <v>0</v>
      </c>
      <c r="C6" s="160">
        <f>'M Q'!E5</f>
        <v>0</v>
      </c>
      <c r="D6" s="161">
        <f>'M Q'!F5</f>
        <v>0</v>
      </c>
      <c r="E6" s="159">
        <f>SUM(C6:D6)</f>
        <v>0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" customHeight="1" x14ac:dyDescent="0.15">
      <c r="A7" s="31"/>
      <c r="B7" s="162">
        <f>'M Q'!I5</f>
        <v>0</v>
      </c>
      <c r="C7" s="163">
        <f>'M Q'!J5</f>
        <v>0</v>
      </c>
      <c r="D7" s="164">
        <f>'M Q'!K5</f>
        <v>0</v>
      </c>
      <c r="E7" s="162">
        <f>SUM(C7:D7)</f>
        <v>0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" customHeight="1" thickBot="1" x14ac:dyDescent="0.2">
      <c r="A8" s="31"/>
      <c r="B8" s="165">
        <f>'M Q'!N5</f>
        <v>0</v>
      </c>
      <c r="C8" s="166">
        <f>'M Q'!O5</f>
        <v>0</v>
      </c>
      <c r="D8" s="167">
        <f>'M Q'!P5</f>
        <v>0</v>
      </c>
      <c r="E8" s="165">
        <f>SUM(C8:D8)</f>
        <v>0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" customHeight="1" thickBot="1" x14ac:dyDescent="0.2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" customHeight="1" thickBot="1" x14ac:dyDescent="0.2">
      <c r="A10" s="34"/>
      <c r="B10" s="152" t="s">
        <v>2</v>
      </c>
      <c r="C10" s="220" t="e">
        <f>'M Q'!B6</f>
        <v>#N/A</v>
      </c>
      <c r="D10" s="221"/>
      <c r="E10" s="153" t="e">
        <f>'M Q'!S6</f>
        <v>#N/A</v>
      </c>
      <c r="F10" s="154"/>
      <c r="G10" s="152" t="str">
        <f>IF(INFO!B8&gt;6,"7e MQ","")</f>
        <v/>
      </c>
      <c r="H10" s="220" t="str">
        <f>IF(INFO!B8&gt;6,'M Q'!B11,"")</f>
        <v/>
      </c>
      <c r="I10" s="221"/>
      <c r="J10" s="153" t="str">
        <f>IF(INFO!B8&gt;6,'M Q'!S11,"")</f>
        <v/>
      </c>
      <c r="K10" s="154"/>
      <c r="L10" s="152" t="s">
        <v>58</v>
      </c>
      <c r="M10" s="220" t="str">
        <f>IF(INFO!B8&gt;9,'M Q'!B14,"")</f>
        <v/>
      </c>
      <c r="N10" s="221"/>
      <c r="O10" s="153" t="str">
        <f>IF(INFO!B8&gt;9,'M Q'!S14,"")</f>
        <v/>
      </c>
      <c r="P10" s="155"/>
      <c r="Q10" s="152" t="s">
        <v>53</v>
      </c>
      <c r="R10" s="220" t="str">
        <f>IF(INFO!B8&gt;14,'M Q'!B19,"")</f>
        <v/>
      </c>
      <c r="S10" s="221"/>
      <c r="T10" s="153" t="str">
        <f>IF(INFO!B8&gt;14,'M Q'!S19,"")</f>
        <v/>
      </c>
      <c r="U10" s="32"/>
    </row>
    <row r="11" spans="1:22" s="33" customFormat="1" ht="25" customHeight="1" thickBot="1" x14ac:dyDescent="0.2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" customHeight="1" x14ac:dyDescent="0.15">
      <c r="A12" s="31"/>
      <c r="B12" s="159" t="e">
        <f>'M Q'!D6</f>
        <v>#N/A</v>
      </c>
      <c r="C12" s="160" t="e">
        <f>'M Q'!E6</f>
        <v>#N/A</v>
      </c>
      <c r="D12" s="161" t="e">
        <f>'M Q'!F6</f>
        <v>#N/A</v>
      </c>
      <c r="E12" s="159" t="e">
        <f>SUM(C12:D12)</f>
        <v>#N/A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" customHeight="1" x14ac:dyDescent="0.15">
      <c r="A13" s="31"/>
      <c r="B13" s="162" t="e">
        <f>'M Q'!I6</f>
        <v>#N/A</v>
      </c>
      <c r="C13" s="163" t="e">
        <f>'M Q'!J6</f>
        <v>#N/A</v>
      </c>
      <c r="D13" s="164" t="e">
        <f>'M Q'!K6</f>
        <v>#N/A</v>
      </c>
      <c r="E13" s="162" t="e">
        <f>SUM(C13:D13)</f>
        <v>#N/A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" customHeight="1" thickBot="1" x14ac:dyDescent="0.2">
      <c r="A14" s="31"/>
      <c r="B14" s="165" t="e">
        <f>'M Q'!N6</f>
        <v>#N/A</v>
      </c>
      <c r="C14" s="166" t="e">
        <f>'M Q'!O6</f>
        <v>#N/A</v>
      </c>
      <c r="D14" s="167" t="e">
        <f>'M Q'!P6</f>
        <v>#N/A</v>
      </c>
      <c r="E14" s="165" t="e">
        <f>SUM(C14:D14)</f>
        <v>#N/A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" customHeight="1" thickBot="1" x14ac:dyDescent="0.2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" customHeight="1" thickBot="1" x14ac:dyDescent="0.2">
      <c r="A16" s="34"/>
      <c r="B16" s="152" t="str">
        <f>IF(INFO!B8&gt;2,"3e MQ","")</f>
        <v/>
      </c>
      <c r="C16" s="220" t="str">
        <f>IF(INFO!B8&gt;2,'M Q'!B7,"")</f>
        <v/>
      </c>
      <c r="D16" s="221"/>
      <c r="E16" s="153" t="str">
        <f>IF(INFO!B8&gt;2,'M Q'!S7,"")</f>
        <v/>
      </c>
      <c r="F16" s="154"/>
      <c r="G16" s="152" t="str">
        <f>IF(INFO!B8&gt;5,"6e MQ","")</f>
        <v/>
      </c>
      <c r="H16" s="220" t="str">
        <f>IF(INFO!B8&gt;5,'M Q'!B10,"")</f>
        <v/>
      </c>
      <c r="I16" s="221"/>
      <c r="J16" s="153" t="str">
        <f>IF(INFO!B8&gt;5,'M Q'!S10,"")</f>
        <v/>
      </c>
      <c r="K16" s="154"/>
      <c r="L16" s="152" t="s">
        <v>57</v>
      </c>
      <c r="M16" s="220" t="str">
        <f>IF(INFO!B8&gt;10,'M Q'!B15,"")</f>
        <v/>
      </c>
      <c r="N16" s="221"/>
      <c r="O16" s="153" t="str">
        <f>IF(INFO!B8&gt;10,'M Q'!S15,"")</f>
        <v/>
      </c>
      <c r="P16" s="155"/>
      <c r="Q16" s="152" t="s">
        <v>54</v>
      </c>
      <c r="R16" s="220" t="str">
        <f>IF(INFO!B8&gt;13,'M Q'!B18,"")</f>
        <v/>
      </c>
      <c r="S16" s="221"/>
      <c r="T16" s="153" t="str">
        <f>IF(INFO!B8&gt;13,'M Q'!S18,"")</f>
        <v/>
      </c>
      <c r="U16" s="32"/>
    </row>
    <row r="17" spans="1:21" s="33" customFormat="1" ht="25" customHeight="1" thickBot="1" x14ac:dyDescent="0.2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" customHeight="1" x14ac:dyDescent="0.15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" customHeight="1" x14ac:dyDescent="0.15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" customHeight="1" thickBot="1" x14ac:dyDescent="0.2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" customHeight="1" thickBot="1" x14ac:dyDescent="0.2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" customHeight="1" thickBot="1" x14ac:dyDescent="0.2">
      <c r="A22" s="34"/>
      <c r="B22" s="152" t="str">
        <f>IF(INFO!B8&gt;3,"4e MQ","")</f>
        <v/>
      </c>
      <c r="C22" s="220" t="str">
        <f>IF(INFO!B8&gt;3,'M Q'!B8,"")</f>
        <v/>
      </c>
      <c r="D22" s="221"/>
      <c r="E22" s="153" t="str">
        <f>IF(INFO!B8&gt;3,'M Q'!S8,"")</f>
        <v/>
      </c>
      <c r="F22" s="154"/>
      <c r="G22" s="152" t="str">
        <f>IF(INFO!B8&gt;4,"5e MQ","")</f>
        <v/>
      </c>
      <c r="H22" s="220" t="str">
        <f>IF(INFO!B8&gt;4,'M Q'!B9,"")</f>
        <v/>
      </c>
      <c r="I22" s="221"/>
      <c r="J22" s="153" t="str">
        <f>IF(INFO!B8&gt;4,'M Q'!S9,"")</f>
        <v/>
      </c>
      <c r="K22" s="154"/>
      <c r="L22" s="152" t="s">
        <v>56</v>
      </c>
      <c r="M22" s="220" t="str">
        <f>IF(INFO!B8&gt;11,'M Q'!B16,"")</f>
        <v/>
      </c>
      <c r="N22" s="221"/>
      <c r="O22" s="153" t="str">
        <f>IF(INFO!B8&gt;11,'M Q'!S16,"")</f>
        <v/>
      </c>
      <c r="P22" s="155"/>
      <c r="Q22" s="152" t="s">
        <v>55</v>
      </c>
      <c r="R22" s="220" t="str">
        <f>IF(INFO!B8&gt;12,'M Q'!B17,"")</f>
        <v/>
      </c>
      <c r="S22" s="221"/>
      <c r="T22" s="153" t="str">
        <f>IF(INFO!B8&gt;12,'M Q'!S17,"")</f>
        <v/>
      </c>
      <c r="U22" s="32"/>
    </row>
    <row r="23" spans="1:21" s="33" customFormat="1" ht="25" customHeight="1" thickBot="1" x14ac:dyDescent="0.2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" customHeight="1" x14ac:dyDescent="0.15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" customHeight="1" x14ac:dyDescent="0.15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" customHeight="1" thickBot="1" x14ac:dyDescent="0.2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" customHeight="1" x14ac:dyDescent="0.15"/>
  </sheetData>
  <sheetProtection password="CF6D" sheet="1" objects="1" scenarios="1" formatColumns="0" selectLockedCells="1"/>
  <mergeCells count="18"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3" activePane="bottomLeft" state="frozenSplit"/>
      <selection sqref="A1:C1"/>
      <selection pane="bottomLeft" activeCell="G50" activeCellId="3" sqref="N50:N54 Q50:Q54 D50:D54 G50:G54"/>
    </sheetView>
  </sheetViews>
  <sheetFormatPr baseColWidth="10" defaultColWidth="8.1640625" defaultRowHeight="28" customHeight="1" outlineLevelRow="2" x14ac:dyDescent="0.15"/>
  <cols>
    <col min="1" max="1" width="8.1640625" style="25" customWidth="1"/>
    <col min="2" max="2" width="10.6640625" style="25" customWidth="1"/>
    <col min="3" max="4" width="8.1640625" style="25" customWidth="1"/>
    <col min="5" max="6" width="6.6640625" style="25" customWidth="1"/>
    <col min="7" max="8" width="8.1640625" style="25" customWidth="1"/>
    <col min="9" max="9" width="10.6640625" style="25" customWidth="1"/>
    <col min="10" max="11" width="8.1640625" style="25" customWidth="1"/>
    <col min="12" max="12" width="10.6640625" style="25" customWidth="1"/>
    <col min="13" max="14" width="8.1640625" style="25" customWidth="1"/>
    <col min="15" max="16" width="6.6640625" style="25" customWidth="1"/>
    <col min="17" max="18" width="8.1640625" style="25" customWidth="1"/>
    <col min="19" max="19" width="10.6640625" style="25" customWidth="1"/>
    <col min="20" max="16384" width="8.1640625" style="25"/>
  </cols>
  <sheetData>
    <row r="1" spans="1:22" ht="50" customHeight="1" x14ac:dyDescent="0.15">
      <c r="A1" s="222">
        <f>INFO!B7</f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 x14ac:dyDescent="0.2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8" customHeight="1" outlineLevel="1" thickBot="1" x14ac:dyDescent="0.2">
      <c r="B4" s="240">
        <f>'Clb Q'!C4</f>
        <v>0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2" customHeight="1" outlineLevel="2" x14ac:dyDescent="0.15">
      <c r="B5" s="237">
        <f>'Clb Q'!B6</f>
        <v>0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2" customHeight="1" outlineLevel="2" x14ac:dyDescent="0.15">
      <c r="B6" s="237">
        <f>'Clb Q'!B7</f>
        <v>0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2" customHeight="1" outlineLevel="2" thickBot="1" x14ac:dyDescent="0.2">
      <c r="B7" s="237">
        <f>'Clb Q'!B8</f>
        <v>0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2" customHeight="1" outlineLevel="1" x14ac:dyDescent="0.15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2" customHeight="1" outlineLevel="1" x14ac:dyDescent="0.15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2" customHeight="1" outlineLevel="1" x14ac:dyDescent="0.15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2" customHeight="1" outlineLevel="1" x14ac:dyDescent="0.15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2" customHeight="1" outlineLevel="1" thickBot="1" x14ac:dyDescent="0.2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6" customHeight="1" outlineLevel="1" thickBot="1" x14ac:dyDescent="0.2">
      <c r="J13" s="28"/>
      <c r="K13" s="28"/>
      <c r="U13" s="30"/>
    </row>
    <row r="14" spans="1:22" s="38" customFormat="1" ht="28" customHeight="1" outlineLevel="1" thickBot="1" x14ac:dyDescent="0.2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2" customHeight="1" outlineLevel="2" x14ac:dyDescent="0.15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2" customHeight="1" outlineLevel="2" x14ac:dyDescent="0.15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2" customHeight="1" outlineLevel="2" thickBot="1" x14ac:dyDescent="0.2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2" customHeight="1" outlineLevel="1" x14ac:dyDescent="0.15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2" customHeight="1" outlineLevel="1" x14ac:dyDescent="0.15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2" customHeight="1" outlineLevel="1" x14ac:dyDescent="0.15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2" customHeight="1" outlineLevel="1" x14ac:dyDescent="0.15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2" customHeight="1" outlineLevel="1" thickBot="1" x14ac:dyDescent="0.2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 x14ac:dyDescent="0.15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8" customHeight="1" outlineLevel="1" thickBot="1" x14ac:dyDescent="0.2">
      <c r="B25" s="240" t="str">
        <f>'Clb Q'!C16</f>
        <v/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2" customHeight="1" outlineLevel="2" x14ac:dyDescent="0.15">
      <c r="B26" s="237" t="str">
        <f>'Clb Q'!B18</f>
        <v/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2" customHeight="1" outlineLevel="2" x14ac:dyDescent="0.15">
      <c r="B27" s="237" t="str">
        <f>'Clb Q'!B19</f>
        <v/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2" customHeight="1" outlineLevel="2" thickBot="1" x14ac:dyDescent="0.2">
      <c r="B28" s="237" t="str">
        <f>'Clb Q'!B20</f>
        <v/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2" customHeight="1" outlineLevel="1" x14ac:dyDescent="0.15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2" customHeight="1" outlineLevel="1" x14ac:dyDescent="0.15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2" customHeight="1" outlineLevel="1" x14ac:dyDescent="0.15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2" customHeight="1" outlineLevel="1" x14ac:dyDescent="0.15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2" customHeight="1" outlineLevel="1" thickBot="1" x14ac:dyDescent="0.2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 x14ac:dyDescent="0.1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">
      <c r="J35" s="30"/>
      <c r="K35" s="30"/>
      <c r="U35" s="30"/>
    </row>
    <row r="36" spans="1:21" s="38" customFormat="1" ht="28" customHeight="1" outlineLevel="1" thickBot="1" x14ac:dyDescent="0.2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e">
        <f>'Clb Q'!C10</f>
        <v>#N/A</v>
      </c>
      <c r="R36" s="241"/>
      <c r="S36" s="242"/>
      <c r="U36" s="42"/>
    </row>
    <row r="37" spans="1:21" s="36" customFormat="1" ht="22" customHeight="1" outlineLevel="2" x14ac:dyDescent="0.15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e">
        <f>'Clb Q'!B12</f>
        <v>#N/A</v>
      </c>
      <c r="R37" s="238"/>
      <c r="S37" s="239"/>
      <c r="U37" s="43"/>
    </row>
    <row r="38" spans="1:21" s="36" customFormat="1" ht="22" customHeight="1" outlineLevel="2" x14ac:dyDescent="0.15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e">
        <f>'Clb Q'!B13</f>
        <v>#N/A</v>
      </c>
      <c r="R38" s="238"/>
      <c r="S38" s="239"/>
      <c r="U38" s="43"/>
    </row>
    <row r="39" spans="1:21" s="36" customFormat="1" ht="22" customHeight="1" outlineLevel="2" thickBot="1" x14ac:dyDescent="0.2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e">
        <f>'Clb Q'!B14</f>
        <v>#N/A</v>
      </c>
      <c r="R39" s="238"/>
      <c r="S39" s="239"/>
      <c r="U39" s="43"/>
    </row>
    <row r="40" spans="1:21" ht="22" customHeight="1" outlineLevel="1" x14ac:dyDescent="0.15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2" customHeight="1" outlineLevel="1" x14ac:dyDescent="0.15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2" customHeight="1" outlineLevel="1" x14ac:dyDescent="0.15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2" customHeight="1" outlineLevel="1" x14ac:dyDescent="0.15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2" customHeight="1" outlineLevel="1" thickBot="1" x14ac:dyDescent="0.2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 x14ac:dyDescent="0.2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8" customHeight="1" thickBot="1" x14ac:dyDescent="0.2">
      <c r="B46" s="265">
        <f>IF(G4="",B4,IF(B8="","",IF(B8&gt;2,B4,IF(H8&gt;2,G4,""))))</f>
        <v>0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/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2" customHeight="1" outlineLevel="1" x14ac:dyDescent="0.15">
      <c r="B47" s="232">
        <f>IF(G4="",B5,IF(B8="","",IF(B8&gt;2,B5,IF(H8&gt;2,G5,""))))</f>
        <v>0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/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2" customHeight="1" outlineLevel="1" x14ac:dyDescent="0.15">
      <c r="B48" s="232">
        <f>IF(G4="",B6,IF(B8="","",IF(B8&gt;2,B6,IF(H8&gt;2,G6,""))))</f>
        <v>0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/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2" customHeight="1" outlineLevel="1" thickBot="1" x14ac:dyDescent="0.2">
      <c r="B49" s="232">
        <f>IF(G4="",B7,IF(B8="","",IF(B8&gt;2,B7,IF(H8&gt;2,G7,""))))</f>
        <v>0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/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2" customHeight="1" x14ac:dyDescent="0.15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2" customHeight="1" x14ac:dyDescent="0.15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2" customHeight="1" x14ac:dyDescent="0.15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2" customHeight="1" x14ac:dyDescent="0.15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2" customHeight="1" thickBot="1" x14ac:dyDescent="0.2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 x14ac:dyDescent="0.2">
      <c r="J55" s="28"/>
      <c r="K55" s="28"/>
      <c r="U55" s="30"/>
    </row>
    <row r="56" spans="1:21" s="38" customFormat="1" ht="28" customHeight="1" thickBot="1" x14ac:dyDescent="0.2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e">
        <f>IF(L36="",Q36,IF(L40="","",IF(L40&gt;2,L36,IF(R40&gt;2,Q36,""))))</f>
        <v>#N/A</v>
      </c>
      <c r="R56" s="266"/>
      <c r="S56" s="267"/>
      <c r="U56" s="42"/>
    </row>
    <row r="57" spans="1:21" s="36" customFormat="1" ht="22" customHeight="1" outlineLevel="1" x14ac:dyDescent="0.15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e">
        <f>IF(L36="",Q37,IF(L40="","",IF(L40&gt;2,L37,IF(R40&gt;2,Q37,""))))</f>
        <v>#N/A</v>
      </c>
      <c r="R57" s="233"/>
      <c r="S57" s="234"/>
      <c r="U57" s="43"/>
    </row>
    <row r="58" spans="1:21" s="36" customFormat="1" ht="22" customHeight="1" outlineLevel="1" x14ac:dyDescent="0.15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e">
        <f>IF(L36="",Q38,IF(L40="","",IF(L40&gt;2,L38,IF(R40&gt;2,Q38,""))))</f>
        <v>#N/A</v>
      </c>
      <c r="R58" s="233"/>
      <c r="S58" s="234"/>
      <c r="U58" s="43"/>
    </row>
    <row r="59" spans="1:21" s="36" customFormat="1" ht="22" customHeight="1" outlineLevel="1" thickBot="1" x14ac:dyDescent="0.2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e">
        <f>IF(L36="",Q39,IF(L40="","",IF(L40&gt;2,L39,IF(R40&gt;2,Q39,""))))</f>
        <v>#N/A</v>
      </c>
      <c r="R59" s="233"/>
      <c r="S59" s="234"/>
      <c r="U59" s="43"/>
    </row>
    <row r="60" spans="1:21" ht="22" customHeight="1" x14ac:dyDescent="0.15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>
        <f>IF(N60="","",IF(N60&gt;1,1,0))</f>
        <v>0</v>
      </c>
      <c r="L60" s="226">
        <f>IF(N60="","",SUM(K60:K64))</f>
        <v>0</v>
      </c>
      <c r="M60" s="235"/>
      <c r="N60" s="78">
        <v>0</v>
      </c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2" customHeight="1" x14ac:dyDescent="0.15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>
        <f>IF(N61="","",IF(N61&gt;1,1,0))</f>
        <v>0</v>
      </c>
      <c r="L61" s="228"/>
      <c r="M61" s="236"/>
      <c r="N61" s="79">
        <v>0</v>
      </c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2" customHeight="1" x14ac:dyDescent="0.15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>
        <f>IF(N62="","",IF(N62&gt;1,1,0))</f>
        <v>0</v>
      </c>
      <c r="L62" s="228"/>
      <c r="M62" s="236"/>
      <c r="N62" s="79">
        <v>0</v>
      </c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2" customHeight="1" x14ac:dyDescent="0.15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2" customHeight="1" thickBot="1" x14ac:dyDescent="0.2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50" hidden="1" customHeight="1" outlineLevel="1" x14ac:dyDescent="0.15">
      <c r="J65" s="30"/>
    </row>
    <row r="66" spans="1:21" ht="60" customHeight="1" collapsed="1" thickBot="1" x14ac:dyDescent="0.2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8" customHeight="1" thickBot="1" x14ac:dyDescent="0.2">
      <c r="B67" s="246">
        <f>IF(G46="",B46,IF(B50="","",IF(H50="","",IF(B50&gt;2,B46,IF(H50&gt;2,G46,"")))))</f>
        <v>0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/>
      </c>
      <c r="M67" s="247"/>
      <c r="N67" s="248"/>
      <c r="O67" s="249" t="s">
        <v>11</v>
      </c>
      <c r="P67" s="250"/>
      <c r="Q67" s="246" t="e">
        <f>IF(L56="",Q56,IF(L60="","",IF(R60="","",IF(L60&gt;2,L56,IF(R60&gt;2,Q56,"")))))</f>
        <v>#N/A</v>
      </c>
      <c r="R67" s="247"/>
      <c r="S67" s="248"/>
    </row>
    <row r="68" spans="1:21" s="36" customFormat="1" ht="22" customHeight="1" outlineLevel="1" x14ac:dyDescent="0.15">
      <c r="B68" s="243">
        <f>IF(G46="",B47,IF(B50="","",IF(H50="","",IF(B50&gt;2,B47,IF(H50&gt;2,G47,"")))))</f>
        <v>0</v>
      </c>
      <c r="C68" s="244"/>
      <c r="D68" s="245"/>
      <c r="E68" s="130">
        <v>6</v>
      </c>
      <c r="F68" s="131">
        <v>7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/>
      </c>
      <c r="M68" s="244"/>
      <c r="N68" s="245"/>
      <c r="O68" s="132">
        <v>14</v>
      </c>
      <c r="P68" s="133">
        <v>15</v>
      </c>
      <c r="Q68" s="243" t="e">
        <f>IF(L56="",Q57,IF(L60="","",IF(R60="","",IF(L60&gt;2,L57,IF(R60&gt;2,Q57,"")))))</f>
        <v>#N/A</v>
      </c>
      <c r="R68" s="244"/>
      <c r="S68" s="245"/>
    </row>
    <row r="69" spans="1:21" s="36" customFormat="1" ht="22" customHeight="1" outlineLevel="1" x14ac:dyDescent="0.15">
      <c r="B69" s="243">
        <f>IF(G46="",B48,IF(B50="","",IF(H50="","",IF(B50&gt;2,B48,IF(H50&gt;2,G48,"")))))</f>
        <v>0</v>
      </c>
      <c r="C69" s="244"/>
      <c r="D69" s="245"/>
      <c r="E69" s="130">
        <v>8</v>
      </c>
      <c r="F69" s="131">
        <v>9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/>
      </c>
      <c r="M69" s="244"/>
      <c r="N69" s="245"/>
      <c r="O69" s="132">
        <v>16</v>
      </c>
      <c r="P69" s="133">
        <v>17</v>
      </c>
      <c r="Q69" s="243" t="e">
        <f>IF(L56="",Q58,IF(L60="","",IF(R60="","",IF(L60&gt;2,L58,IF(R60&gt;2,Q58,"")))))</f>
        <v>#N/A</v>
      </c>
      <c r="R69" s="244"/>
      <c r="S69" s="245"/>
    </row>
    <row r="70" spans="1:21" s="36" customFormat="1" ht="22" customHeight="1" outlineLevel="1" thickBot="1" x14ac:dyDescent="0.2">
      <c r="B70" s="243">
        <f>IF(G46="",B49,IF(B50="","",IF(H50="","",IF(B50&gt;2,B49,IF(H50&gt;2,G49,"")))))</f>
        <v>0</v>
      </c>
      <c r="C70" s="244"/>
      <c r="D70" s="245"/>
      <c r="E70" s="130">
        <v>10</v>
      </c>
      <c r="F70" s="131">
        <v>11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/>
      </c>
      <c r="M70" s="244"/>
      <c r="N70" s="245"/>
      <c r="O70" s="132">
        <v>18</v>
      </c>
      <c r="P70" s="133">
        <v>19</v>
      </c>
      <c r="Q70" s="243" t="e">
        <f>IF(L56="",Q59,IF(L60="","",IF(R60="","",IF(L60&gt;2,L59,IF(R60&gt;2,Q59,"")))))</f>
        <v>#N/A</v>
      </c>
      <c r="R70" s="244"/>
      <c r="S70" s="245"/>
    </row>
    <row r="71" spans="1:21" ht="22" customHeight="1" x14ac:dyDescent="0.15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 t="str">
        <f>IF(N71="","",IF(N71&gt;1,1,0))</f>
        <v/>
      </c>
      <c r="L71" s="226" t="str">
        <f>IF(N71="","",SUM(K71:K77))</f>
        <v/>
      </c>
      <c r="M71" s="235"/>
      <c r="N71" s="78"/>
      <c r="O71" s="257"/>
      <c r="P71" s="258"/>
      <c r="Q71" s="78"/>
      <c r="R71" s="225" t="str">
        <f>IF(Q71="","",SUM(T71:T77))</f>
        <v/>
      </c>
      <c r="S71" s="226"/>
      <c r="T71" s="41" t="str">
        <f>IF(Q71="","",IF(Q71&gt;1,1,0))</f>
        <v/>
      </c>
      <c r="U71" s="30"/>
    </row>
    <row r="72" spans="1:21" ht="22" customHeight="1" x14ac:dyDescent="0.15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28"/>
      <c r="M72" s="236"/>
      <c r="N72" s="79"/>
      <c r="O72" s="223"/>
      <c r="P72" s="224"/>
      <c r="Q72" s="79"/>
      <c r="R72" s="227"/>
      <c r="S72" s="228"/>
      <c r="T72" s="41" t="str">
        <f t="shared" ref="T72:T77" si="3">IF(Q72="","",IF(Q72&gt;1,1,0))</f>
        <v/>
      </c>
      <c r="U72" s="30"/>
    </row>
    <row r="73" spans="1:21" ht="22" customHeight="1" x14ac:dyDescent="0.15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9"/>
      <c r="O73" s="223"/>
      <c r="P73" s="224"/>
      <c r="Q73" s="79"/>
      <c r="R73" s="227"/>
      <c r="S73" s="228"/>
      <c r="T73" s="41" t="str">
        <f t="shared" si="3"/>
        <v/>
      </c>
      <c r="U73" s="30"/>
    </row>
    <row r="74" spans="1:21" ht="22" customHeight="1" x14ac:dyDescent="0.15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9"/>
      <c r="O74" s="223"/>
      <c r="P74" s="224"/>
      <c r="Q74" s="79"/>
      <c r="R74" s="227"/>
      <c r="S74" s="228"/>
      <c r="T74" s="41" t="str">
        <f t="shared" si="3"/>
        <v/>
      </c>
      <c r="U74" s="30"/>
    </row>
    <row r="75" spans="1:21" ht="22" customHeight="1" x14ac:dyDescent="0.15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2" customHeight="1" x14ac:dyDescent="0.15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2" customHeight="1" thickBot="1" x14ac:dyDescent="0.2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 x14ac:dyDescent="0.15">
      <c r="J78" s="27"/>
      <c r="K78" s="27"/>
      <c r="U78" s="30"/>
    </row>
    <row r="79" spans="1:21" ht="51" customHeight="1" collapsed="1" thickBot="1" x14ac:dyDescent="0.2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8" customHeight="1" thickBot="1" x14ac:dyDescent="0.2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/>
      </c>
      <c r="M80" s="260"/>
      <c r="N80" s="261"/>
      <c r="O80" s="40"/>
      <c r="P80" s="42"/>
      <c r="U80" s="42"/>
    </row>
    <row r="81" spans="6:21" s="36" customFormat="1" ht="22" customHeight="1" outlineLevel="1" x14ac:dyDescent="0.15">
      <c r="G81" s="229" t="str">
        <f>IF(G67="","",IF(B71="","",IF(H71="","",IF(B71&gt;3,G68,IF(H71&gt;3,B68,"")))))</f>
        <v/>
      </c>
      <c r="H81" s="230"/>
      <c r="I81" s="231"/>
      <c r="J81" s="134">
        <v>6</v>
      </c>
      <c r="K81" s="135">
        <v>7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2" customHeight="1" outlineLevel="1" x14ac:dyDescent="0.15">
      <c r="G82" s="229" t="str">
        <f>IF(G67="","",IF(B71="","",IF(H71="","",IF(B71&gt;3,G69,IF(H71&gt;3,B69,"")))))</f>
        <v/>
      </c>
      <c r="H82" s="230"/>
      <c r="I82" s="231"/>
      <c r="J82" s="134">
        <v>8</v>
      </c>
      <c r="K82" s="135">
        <v>9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2" customHeight="1" outlineLevel="1" thickBot="1" x14ac:dyDescent="0.2">
      <c r="G83" s="229" t="str">
        <f>IF(G67="","",IF(B71="","",IF(H71="","",IF(B71&gt;3,G70,IF(H71&gt;3,B70,"")))))</f>
        <v/>
      </c>
      <c r="H83" s="230"/>
      <c r="I83" s="231"/>
      <c r="J83" s="134">
        <v>10</v>
      </c>
      <c r="K83" s="135">
        <v>11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2" customHeight="1" x14ac:dyDescent="0.15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2" customHeight="1" x14ac:dyDescent="0.15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2" customHeight="1" x14ac:dyDescent="0.15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2" customHeight="1" x14ac:dyDescent="0.15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2" customHeight="1" x14ac:dyDescent="0.15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2" customHeight="1" x14ac:dyDescent="0.15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2" customHeight="1" thickBot="1" x14ac:dyDescent="0.2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 x14ac:dyDescent="0.15"/>
    <row r="92" spans="6:21" ht="60" customHeight="1" x14ac:dyDescent="0.15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8" customHeight="1" thickBot="1" x14ac:dyDescent="0.2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" customHeight="1" thickBot="1" x14ac:dyDescent="0.2">
      <c r="F94" s="39"/>
      <c r="G94" s="254">
        <f>IF(G67="",B67,IF(B71="","",IF(H71="","",IF(B71&gt;3,B67,IF(H71&gt;3,G67,"")))))</f>
        <v>0</v>
      </c>
      <c r="H94" s="255"/>
      <c r="I94" s="256"/>
      <c r="J94" s="249" t="s">
        <v>11</v>
      </c>
      <c r="K94" s="250"/>
      <c r="L94" s="254" t="e">
        <f>IF(L67="",Q67,IF(L71="","",IF(R71="","",IF(L71&gt;3,L67,IF(R71&gt;3,Q67,"")))))</f>
        <v>#N/A</v>
      </c>
      <c r="M94" s="255"/>
      <c r="N94" s="256"/>
      <c r="O94" s="38"/>
    </row>
    <row r="95" spans="6:21" ht="20" customHeight="1" outlineLevel="1" x14ac:dyDescent="0.15">
      <c r="F95" s="35"/>
      <c r="G95" s="251">
        <f>IF(G67="",B68,IF(B71="","",IF(H71="","",IF(B71&gt;3,B68,IF(H71&gt;3,G68,"")))))</f>
        <v>0</v>
      </c>
      <c r="H95" s="252"/>
      <c r="I95" s="253"/>
      <c r="J95" s="136">
        <v>6</v>
      </c>
      <c r="K95" s="137">
        <v>7</v>
      </c>
      <c r="L95" s="251" t="e">
        <f>IF(L67="",Q68,IF(L71="","",IF(R71="","",IF(L71&gt;3,L68,IF(R71&gt;3,Q68,"")))))</f>
        <v>#N/A</v>
      </c>
      <c r="M95" s="252"/>
      <c r="N95" s="253"/>
      <c r="O95" s="36"/>
    </row>
    <row r="96" spans="6:21" ht="20" customHeight="1" outlineLevel="1" x14ac:dyDescent="0.15">
      <c r="F96" s="35"/>
      <c r="G96" s="251">
        <f>IF(G67="",B69,IF(B71="","",IF(H71="","",IF(B71&gt;3,B69,IF(H71&gt;3,G69,"")))))</f>
        <v>0</v>
      </c>
      <c r="H96" s="252"/>
      <c r="I96" s="253"/>
      <c r="J96" s="136">
        <v>8</v>
      </c>
      <c r="K96" s="137">
        <v>9</v>
      </c>
      <c r="L96" s="251" t="e">
        <f>IF(L67="",Q69,IF(L71="","",IF(R71="","",IF(L71&gt;3,L69,IF(R71&gt;3,Q69,"")))))</f>
        <v>#N/A</v>
      </c>
      <c r="M96" s="252"/>
      <c r="N96" s="253"/>
      <c r="O96" s="36"/>
    </row>
    <row r="97" spans="5:15" ht="20" customHeight="1" outlineLevel="1" thickBot="1" x14ac:dyDescent="0.2">
      <c r="F97" s="35"/>
      <c r="G97" s="251">
        <f>IF(G67="",B70,IF(B71="","",IF(H71="","",IF(B71&gt;3,B70,IF(H71&gt;3,G70,"")))))</f>
        <v>0</v>
      </c>
      <c r="H97" s="252"/>
      <c r="I97" s="253"/>
      <c r="J97" s="136">
        <v>10</v>
      </c>
      <c r="K97" s="137">
        <v>11</v>
      </c>
      <c r="L97" s="251" t="e">
        <f>IF(L67="",Q70,IF(L71="","",IF(R71="","",IF(L71&gt;3,L70,IF(R71&gt;3,Q70,"")))))</f>
        <v>#N/A</v>
      </c>
      <c r="M97" s="252"/>
      <c r="N97" s="253"/>
      <c r="O97" s="36"/>
    </row>
    <row r="98" spans="5:15" ht="22" customHeight="1" x14ac:dyDescent="0.15">
      <c r="E98" s="30"/>
      <c r="F98" s="44" t="str">
        <f>IF(I98="","",IF(I98&gt;1,1,0))</f>
        <v/>
      </c>
      <c r="G98" s="226" t="str">
        <f>IF(I98="","",SUM(F98:F104))</f>
        <v/>
      </c>
      <c r="H98" s="235"/>
      <c r="I98" s="78"/>
      <c r="J98" s="257"/>
      <c r="K98" s="258"/>
      <c r="L98" s="78"/>
      <c r="M98" s="225" t="str">
        <f>IF(L98="","",SUM(O98:O104))</f>
        <v/>
      </c>
      <c r="N98" s="226"/>
      <c r="O98" s="41" t="str">
        <f>IF(L98="","",IF(L98&gt;1,1,0))</f>
        <v/>
      </c>
    </row>
    <row r="99" spans="5:15" ht="22" customHeight="1" x14ac:dyDescent="0.15">
      <c r="E99" s="30"/>
      <c r="F99" s="44" t="str">
        <f t="shared" ref="F99:F104" si="6">IF(I99="","",IF(I99&gt;1,1,0))</f>
        <v/>
      </c>
      <c r="G99" s="228"/>
      <c r="H99" s="236"/>
      <c r="I99" s="79"/>
      <c r="J99" s="223"/>
      <c r="K99" s="224"/>
      <c r="L99" s="79"/>
      <c r="M99" s="227"/>
      <c r="N99" s="228"/>
      <c r="O99" s="41" t="str">
        <f t="shared" ref="O99:O104" si="7">IF(L99="","",IF(L99&gt;1,1,0))</f>
        <v/>
      </c>
    </row>
    <row r="100" spans="5:15" ht="22" customHeight="1" x14ac:dyDescent="0.15">
      <c r="E100" s="30"/>
      <c r="F100" s="44" t="str">
        <f t="shared" si="6"/>
        <v/>
      </c>
      <c r="G100" s="228"/>
      <c r="H100" s="236"/>
      <c r="I100" s="79"/>
      <c r="J100" s="223"/>
      <c r="K100" s="224"/>
      <c r="L100" s="79"/>
      <c r="M100" s="227"/>
      <c r="N100" s="228"/>
      <c r="O100" s="41" t="str">
        <f t="shared" si="7"/>
        <v/>
      </c>
    </row>
    <row r="101" spans="5:15" ht="22" customHeight="1" x14ac:dyDescent="0.15">
      <c r="E101" s="30"/>
      <c r="F101" s="44" t="str">
        <f t="shared" si="6"/>
        <v/>
      </c>
      <c r="G101" s="228"/>
      <c r="H101" s="236"/>
      <c r="I101" s="79"/>
      <c r="J101" s="223"/>
      <c r="K101" s="224"/>
      <c r="L101" s="79"/>
      <c r="M101" s="227"/>
      <c r="N101" s="228"/>
      <c r="O101" s="41" t="str">
        <f t="shared" si="7"/>
        <v/>
      </c>
    </row>
    <row r="102" spans="5:15" ht="22" customHeight="1" x14ac:dyDescent="0.15">
      <c r="E102" s="30"/>
      <c r="F102" s="44" t="str">
        <f t="shared" si="6"/>
        <v/>
      </c>
      <c r="G102" s="228"/>
      <c r="H102" s="236"/>
      <c r="I102" s="79"/>
      <c r="J102" s="223"/>
      <c r="K102" s="224"/>
      <c r="L102" s="79"/>
      <c r="M102" s="227"/>
      <c r="N102" s="228"/>
      <c r="O102" s="41" t="str">
        <f t="shared" si="7"/>
        <v/>
      </c>
    </row>
    <row r="103" spans="5:15" ht="22" customHeight="1" x14ac:dyDescent="0.15">
      <c r="E103" s="30"/>
      <c r="F103" s="44" t="str">
        <f t="shared" si="6"/>
        <v/>
      </c>
      <c r="G103" s="228"/>
      <c r="H103" s="236"/>
      <c r="I103" s="79"/>
      <c r="J103" s="223"/>
      <c r="K103" s="224"/>
      <c r="L103" s="79"/>
      <c r="M103" s="227"/>
      <c r="N103" s="228"/>
      <c r="O103" s="41" t="str">
        <f t="shared" si="7"/>
        <v/>
      </c>
    </row>
    <row r="104" spans="5:15" ht="22" customHeight="1" thickBot="1" x14ac:dyDescent="0.2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8" customHeight="1" x14ac:dyDescent="0.15">
      <c r="E105" s="30"/>
    </row>
    <row r="106" spans="5:15" ht="28" customHeight="1" x14ac:dyDescent="0.15">
      <c r="E106" s="30"/>
    </row>
    <row r="107" spans="5:15" ht="28" customHeight="1" x14ac:dyDescent="0.15">
      <c r="E107" s="30"/>
    </row>
    <row r="108" spans="5:15" ht="28" customHeight="1" x14ac:dyDescent="0.15">
      <c r="E108" s="30"/>
    </row>
    <row r="109" spans="5:15" ht="28" customHeight="1" x14ac:dyDescent="0.15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C16" sqref="C16"/>
    </sheetView>
  </sheetViews>
  <sheetFormatPr baseColWidth="10" defaultColWidth="10.6640625" defaultRowHeight="16" outlineLevelCol="1" x14ac:dyDescent="0.15"/>
  <cols>
    <col min="1" max="1" width="10.6640625" style="97"/>
    <col min="2" max="2" width="50.6640625" style="97" customWidth="1"/>
    <col min="3" max="3" width="50.6640625" style="97" customWidth="1" outlineLevel="1"/>
    <col min="4" max="4" width="20.6640625" style="97" customWidth="1"/>
    <col min="5" max="5" width="12.5" style="97" customWidth="1"/>
    <col min="6" max="6" width="6" style="97" hidden="1" customWidth="1"/>
    <col min="7" max="7" width="5.6640625" style="97" customWidth="1"/>
    <col min="8" max="8" width="8.6640625" style="97" customWidth="1"/>
    <col min="9" max="9" width="2.83203125" style="97" customWidth="1"/>
    <col min="10" max="10" width="15.5" style="97" hidden="1" customWidth="1" outlineLevel="1"/>
    <col min="11" max="11" width="18.5" style="97" hidden="1" customWidth="1" outlineLevel="1"/>
    <col min="12" max="12" width="31.83203125" style="97" hidden="1" customWidth="1" outlineLevel="1"/>
    <col min="13" max="13" width="13.33203125" style="97" hidden="1" customWidth="1" outlineLevel="1"/>
    <col min="14" max="14" width="10.6640625" style="97" collapsed="1"/>
    <col min="15" max="15" width="10.6640625" style="97"/>
    <col min="16" max="16" width="2.5" style="97" customWidth="1"/>
    <col min="17" max="16384" width="10.6640625" style="97"/>
  </cols>
  <sheetData>
    <row r="1" spans="1:18" ht="30" customHeight="1" x14ac:dyDescent="0.15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" customHeight="1" x14ac:dyDescent="0.15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" customHeight="1" x14ac:dyDescent="0.15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15">
      <c r="A4" s="281" t="str">
        <f>CONCATENATE(INFO!B7," - ",INFO!B9)</f>
        <v xml:space="preserve"> - 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" customHeight="1" x14ac:dyDescent="0.15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" customHeight="1" x14ac:dyDescent="0.15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" customHeight="1" x14ac:dyDescent="0.15">
      <c r="A7" s="54">
        <v>1</v>
      </c>
      <c r="B7" s="55">
        <f>IF(A7="","",IF(P.F.!G98&gt;3,P.F.!G94,IF(P.F.!M98&gt;3,P.F.!L94,"")))</f>
        <v>0</v>
      </c>
      <c r="C7" s="55"/>
      <c r="D7" s="57">
        <f>IF(A7="","",VLOOKUP(B7,'M Q'!B$5:T$20,2,0))</f>
        <v>0</v>
      </c>
      <c r="E7" s="182">
        <f>IF(A7="","",VLOOKUP(B7,'M Q'!B$5:T$20,18,0))</f>
        <v>0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" customHeight="1" x14ac:dyDescent="0.15">
      <c r="A8" s="54" t="str">
        <f>IF(INFO!B8&gt;1,2,"")</f>
        <v/>
      </c>
      <c r="B8" s="55" t="str">
        <f>IF(A8="","",IF(P.F.!G98&gt;3,P.F.!L94,IF(P.F.!M98&gt;3,P.F.!G94,"")))</f>
        <v/>
      </c>
      <c r="C8" s="55"/>
      <c r="D8" s="57" t="str">
        <f>IF(A8="","",VLOOKUP(B8,'M Q'!B$5:T$20,2,0))</f>
        <v/>
      </c>
      <c r="E8" s="182" t="str">
        <f>IF(A8="","",VLOOKUP(B8,'M Q'!B$5:T$20,18,0))</f>
        <v/>
      </c>
      <c r="F8" s="75" t="str">
        <f>IF(A8="","",VLOOKUP(B8,'M Q'!B$5:T$20,19,0))</f>
        <v/>
      </c>
      <c r="G8" s="283"/>
      <c r="H8" s="19"/>
    </row>
    <row r="9" spans="1:18" s="100" customFormat="1" ht="26" customHeight="1" x14ac:dyDescent="0.15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" customHeight="1" x14ac:dyDescent="0.15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" customHeight="1" x14ac:dyDescent="0.15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" customHeight="1" x14ac:dyDescent="0.15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" customHeight="1" x14ac:dyDescent="0.15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" customHeight="1" x14ac:dyDescent="0.15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" customHeight="1" x14ac:dyDescent="0.15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" customHeight="1" x14ac:dyDescent="0.15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" customHeight="1" x14ac:dyDescent="0.15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" customHeight="1" x14ac:dyDescent="0.15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" customHeight="1" x14ac:dyDescent="0.15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" customHeight="1" x14ac:dyDescent="0.15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" customHeight="1" x14ac:dyDescent="0.15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" customHeight="1" x14ac:dyDescent="0.15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" customHeight="1" x14ac:dyDescent="0.15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" customHeight="1" x14ac:dyDescent="0.15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" customHeight="1" x14ac:dyDescent="0.15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" customHeight="1" x14ac:dyDescent="0.15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" customHeight="1" x14ac:dyDescent="0.15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" customHeight="1" x14ac:dyDescent="0.15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" customHeight="1" x14ac:dyDescent="0.15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" customHeight="1" x14ac:dyDescent="0.15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" customHeight="1" x14ac:dyDescent="0.15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" customHeight="1" x14ac:dyDescent="0.15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" customHeight="1" x14ac:dyDescent="0.15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" customHeight="1" x14ac:dyDescent="0.15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" customHeight="1" x14ac:dyDescent="0.15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" customHeight="1" x14ac:dyDescent="0.15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" customHeight="1" x14ac:dyDescent="0.15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" customHeight="1" x14ac:dyDescent="0.15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" customHeight="1" x14ac:dyDescent="0.15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" customHeight="1" x14ac:dyDescent="0.15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" customHeight="1" x14ac:dyDescent="0.15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" customHeight="1" x14ac:dyDescent="0.15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" customHeight="1" x14ac:dyDescent="0.15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" customHeight="1" x14ac:dyDescent="0.15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" customHeight="1" x14ac:dyDescent="0.15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" customHeight="1" x14ac:dyDescent="0.15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15">
      <c r="N47" s="104"/>
      <c r="O47" s="104"/>
      <c r="P47" s="104"/>
      <c r="Q47" s="104"/>
    </row>
    <row r="48" spans="1:17" s="100" customFormat="1" ht="30" customHeight="1" x14ac:dyDescent="0.15">
      <c r="N48" s="104"/>
      <c r="O48" s="104"/>
      <c r="P48" s="104"/>
      <c r="Q48" s="104"/>
    </row>
    <row r="49" spans="12:17" s="100" customFormat="1" ht="30" customHeight="1" x14ac:dyDescent="0.15">
      <c r="N49" s="104"/>
      <c r="O49" s="104"/>
      <c r="P49" s="104"/>
      <c r="Q49" s="104"/>
    </row>
    <row r="50" spans="12:17" s="100" customFormat="1" ht="30" customHeight="1" x14ac:dyDescent="0.15">
      <c r="N50" s="104"/>
      <c r="O50" s="104"/>
      <c r="P50" s="104"/>
      <c r="Q50" s="104"/>
    </row>
    <row r="51" spans="12:17" s="100" customFormat="1" ht="30" customHeight="1" x14ac:dyDescent="0.15">
      <c r="N51" s="104"/>
      <c r="O51" s="104"/>
      <c r="P51" s="104"/>
      <c r="Q51" s="104"/>
    </row>
    <row r="52" spans="12:17" s="100" customFormat="1" ht="30" customHeight="1" x14ac:dyDescent="0.15">
      <c r="N52" s="104"/>
      <c r="O52" s="104"/>
      <c r="P52" s="104"/>
      <c r="Q52" s="104"/>
    </row>
    <row r="53" spans="12:17" s="100" customFormat="1" ht="30" customHeight="1" x14ac:dyDescent="0.15">
      <c r="N53" s="104"/>
      <c r="O53" s="104"/>
      <c r="P53" s="104"/>
      <c r="Q53" s="104"/>
    </row>
    <row r="54" spans="12:17" s="100" customFormat="1" ht="30" customHeight="1" x14ac:dyDescent="0.15">
      <c r="N54" s="104"/>
      <c r="O54" s="104"/>
      <c r="P54" s="104"/>
      <c r="Q54" s="104"/>
    </row>
    <row r="55" spans="12:17" s="100" customFormat="1" ht="30" customHeight="1" x14ac:dyDescent="0.15">
      <c r="N55" s="104"/>
      <c r="O55" s="104"/>
      <c r="P55" s="104"/>
      <c r="Q55" s="104"/>
    </row>
    <row r="56" spans="12:17" s="100" customFormat="1" ht="30" customHeight="1" x14ac:dyDescent="0.15">
      <c r="N56" s="104"/>
      <c r="O56" s="104"/>
      <c r="P56" s="104"/>
      <c r="Q56" s="104"/>
    </row>
    <row r="57" spans="12:17" s="101" customFormat="1" ht="30" customHeight="1" x14ac:dyDescent="0.15">
      <c r="L57" s="100"/>
      <c r="M57" s="100"/>
      <c r="N57" s="104"/>
      <c r="O57" s="104"/>
      <c r="P57" s="104"/>
      <c r="Q57" s="104"/>
    </row>
    <row r="58" spans="12:17" s="101" customFormat="1" ht="30" customHeight="1" x14ac:dyDescent="0.15">
      <c r="L58" s="100"/>
      <c r="M58" s="100"/>
      <c r="N58" s="104"/>
      <c r="O58" s="104"/>
      <c r="P58" s="104"/>
      <c r="Q58" s="104"/>
    </row>
    <row r="59" spans="12:17" s="101" customFormat="1" ht="30" customHeight="1" x14ac:dyDescent="0.15">
      <c r="L59" s="100"/>
      <c r="M59" s="100"/>
      <c r="N59" s="104"/>
      <c r="O59" s="104"/>
      <c r="P59" s="104"/>
      <c r="Q59" s="104"/>
    </row>
    <row r="60" spans="12:17" s="101" customFormat="1" ht="30" customHeight="1" x14ac:dyDescent="0.15">
      <c r="L60" s="100"/>
      <c r="M60" s="100"/>
      <c r="N60" s="104"/>
      <c r="O60" s="104"/>
      <c r="P60" s="104"/>
      <c r="Q60" s="104"/>
    </row>
    <row r="61" spans="12:17" s="101" customFormat="1" ht="30" customHeight="1" x14ac:dyDescent="0.15">
      <c r="L61" s="100"/>
      <c r="M61" s="100"/>
      <c r="N61" s="104"/>
      <c r="O61" s="104"/>
      <c r="P61" s="104"/>
      <c r="Q61" s="104"/>
    </row>
    <row r="62" spans="12:17" s="101" customFormat="1" ht="30" customHeight="1" x14ac:dyDescent="0.15">
      <c r="L62" s="100"/>
      <c r="M62" s="100"/>
      <c r="N62" s="104"/>
      <c r="O62" s="104"/>
      <c r="P62" s="104"/>
      <c r="Q62" s="104"/>
    </row>
    <row r="63" spans="12:17" s="101" customFormat="1" ht="30" customHeight="1" x14ac:dyDescent="0.15">
      <c r="L63" s="100"/>
      <c r="M63" s="100"/>
      <c r="N63" s="104"/>
      <c r="O63" s="104"/>
      <c r="P63" s="104"/>
      <c r="Q63" s="104"/>
    </row>
    <row r="64" spans="12:17" s="101" customFormat="1" ht="30" customHeight="1" x14ac:dyDescent="0.15">
      <c r="L64" s="100"/>
      <c r="M64" s="100"/>
      <c r="N64" s="104"/>
      <c r="O64" s="104"/>
      <c r="P64" s="104"/>
      <c r="Q64" s="104"/>
    </row>
    <row r="65" spans="12:17" s="101" customFormat="1" ht="30" customHeight="1" x14ac:dyDescent="0.15">
      <c r="L65" s="100"/>
      <c r="M65" s="100"/>
      <c r="N65" s="104"/>
      <c r="O65" s="104"/>
      <c r="P65" s="104"/>
      <c r="Q65" s="104"/>
    </row>
    <row r="66" spans="12:17" s="101" customFormat="1" ht="30" customHeight="1" x14ac:dyDescent="0.15"/>
    <row r="67" spans="12:17" s="101" customFormat="1" ht="30" customHeight="1" x14ac:dyDescent="0.15"/>
    <row r="68" spans="12:17" s="101" customFormat="1" ht="30" customHeight="1" x14ac:dyDescent="0.15"/>
    <row r="69" spans="12:17" s="101" customFormat="1" ht="30" customHeight="1" x14ac:dyDescent="0.15"/>
    <row r="70" spans="12:17" s="101" customFormat="1" ht="30" customHeight="1" x14ac:dyDescent="0.15"/>
    <row r="71" spans="12:17" s="101" customFormat="1" ht="30" customHeight="1" x14ac:dyDescent="0.15"/>
    <row r="72" spans="12:17" s="101" customFormat="1" ht="30" customHeight="1" x14ac:dyDescent="0.15"/>
    <row r="73" spans="12:17" s="101" customFormat="1" ht="30" customHeight="1" x14ac:dyDescent="0.15"/>
    <row r="74" spans="12:17" s="101" customFormat="1" ht="30" customHeight="1" x14ac:dyDescent="0.15"/>
    <row r="75" spans="12:17" s="101" customFormat="1" ht="30" customHeight="1" x14ac:dyDescent="0.15"/>
    <row r="76" spans="12:17" s="101" customFormat="1" ht="30" customHeight="1" x14ac:dyDescent="0.15"/>
    <row r="77" spans="12:17" s="101" customFormat="1" ht="30" customHeight="1" x14ac:dyDescent="0.15"/>
    <row r="78" spans="12:17" s="101" customFormat="1" ht="30" customHeight="1" x14ac:dyDescent="0.15"/>
    <row r="79" spans="12:17" s="101" customFormat="1" ht="30" customHeight="1" x14ac:dyDescent="0.15"/>
    <row r="80" spans="12:17" s="101" customFormat="1" ht="30" customHeight="1" x14ac:dyDescent="0.15"/>
    <row r="81" s="101" customFormat="1" ht="30" customHeight="1" x14ac:dyDescent="0.15"/>
    <row r="82" s="101" customFormat="1" ht="30" customHeight="1" x14ac:dyDescent="0.15"/>
    <row r="83" s="101" customFormat="1" ht="30" customHeight="1" x14ac:dyDescent="0.15"/>
    <row r="84" s="101" customFormat="1" ht="30" customHeight="1" x14ac:dyDescent="0.15"/>
    <row r="85" s="101" customFormat="1" ht="30" customHeight="1" x14ac:dyDescent="0.15"/>
    <row r="86" s="101" customFormat="1" ht="30" customHeight="1" x14ac:dyDescent="0.15"/>
    <row r="87" s="101" customFormat="1" ht="30" customHeight="1" x14ac:dyDescent="0.15"/>
    <row r="88" s="101" customFormat="1" ht="30" customHeight="1" x14ac:dyDescent="0.15"/>
    <row r="89" s="101" customFormat="1" ht="30" customHeight="1" x14ac:dyDescent="0.15"/>
    <row r="90" s="101" customFormat="1" ht="30" customHeight="1" x14ac:dyDescent="0.15"/>
    <row r="91" s="101" customFormat="1" ht="30" customHeight="1" x14ac:dyDescent="0.15"/>
    <row r="92" s="101" customFormat="1" ht="30" customHeight="1" x14ac:dyDescent="0.15"/>
    <row r="93" s="101" customFormat="1" ht="30" customHeight="1" x14ac:dyDescent="0.15"/>
    <row r="94" s="101" customFormat="1" ht="30" customHeight="1" x14ac:dyDescent="0.15"/>
    <row r="95" s="101" customFormat="1" ht="30" customHeight="1" x14ac:dyDescent="0.15"/>
    <row r="96" s="101" customFormat="1" ht="30" customHeight="1" x14ac:dyDescent="0.15"/>
    <row r="97" s="101" customFormat="1" ht="30" customHeight="1" x14ac:dyDescent="0.15"/>
    <row r="98" s="101" customFormat="1" ht="30" customHeight="1" x14ac:dyDescent="0.15"/>
    <row r="99" s="101" customFormat="1" ht="30" customHeight="1" x14ac:dyDescent="0.15"/>
    <row r="100" s="101" customFormat="1" ht="30" customHeight="1" x14ac:dyDescent="0.15"/>
    <row r="101" s="101" customFormat="1" ht="30" customHeight="1" x14ac:dyDescent="0.15"/>
    <row r="102" s="101" customFormat="1" ht="30" customHeight="1" x14ac:dyDescent="0.15"/>
    <row r="103" s="101" customFormat="1" ht="30" customHeight="1" x14ac:dyDescent="0.15"/>
    <row r="104" s="101" customFormat="1" ht="30" customHeight="1" x14ac:dyDescent="0.15"/>
    <row r="105" s="101" customFormat="1" ht="30" customHeight="1" x14ac:dyDescent="0.15"/>
    <row r="106" s="101" customFormat="1" ht="30" customHeight="1" x14ac:dyDescent="0.15"/>
    <row r="107" s="101" customFormat="1" ht="30" customHeight="1" x14ac:dyDescent="0.15"/>
    <row r="108" s="101" customFormat="1" ht="30" customHeight="1" x14ac:dyDescent="0.15"/>
    <row r="109" s="101" customFormat="1" ht="30" customHeight="1" x14ac:dyDescent="0.15"/>
    <row r="110" s="101" customFormat="1" ht="30" customHeight="1" x14ac:dyDescent="0.15"/>
    <row r="111" s="101" customFormat="1" ht="30" customHeight="1" x14ac:dyDescent="0.15"/>
    <row r="112" s="101" customFormat="1" ht="30" customHeight="1" x14ac:dyDescent="0.15"/>
    <row r="113" s="101" customFormat="1" ht="30" customHeight="1" x14ac:dyDescent="0.15"/>
    <row r="114" s="101" customFormat="1" ht="30" customHeight="1" x14ac:dyDescent="0.15"/>
    <row r="115" s="101" customFormat="1" ht="30" customHeight="1" x14ac:dyDescent="0.15"/>
    <row r="116" s="101" customFormat="1" ht="30" customHeight="1" x14ac:dyDescent="0.15"/>
    <row r="117" s="101" customFormat="1" ht="30" customHeight="1" x14ac:dyDescent="0.15"/>
    <row r="118" s="101" customFormat="1" ht="30" customHeight="1" x14ac:dyDescent="0.15"/>
    <row r="119" s="101" customFormat="1" ht="30" customHeight="1" x14ac:dyDescent="0.15"/>
    <row r="120" s="101" customFormat="1" ht="30" customHeight="1" x14ac:dyDescent="0.15"/>
    <row r="121" s="101" customFormat="1" ht="30" customHeight="1" x14ac:dyDescent="0.15"/>
    <row r="122" s="101" customFormat="1" ht="30" customHeight="1" x14ac:dyDescent="0.15"/>
    <row r="123" s="101" customFormat="1" ht="30" customHeight="1" x14ac:dyDescent="0.15"/>
    <row r="124" s="101" customFormat="1" ht="30" customHeight="1" x14ac:dyDescent="0.15"/>
    <row r="125" s="101" customFormat="1" ht="30" customHeight="1" x14ac:dyDescent="0.15"/>
    <row r="126" s="101" customFormat="1" ht="30" customHeight="1" x14ac:dyDescent="0.15"/>
    <row r="127" s="101" customFormat="1" ht="30" customHeight="1" x14ac:dyDescent="0.15"/>
    <row r="128" s="101" customFormat="1" ht="30" customHeight="1" x14ac:dyDescent="0.15"/>
    <row r="129" s="101" customFormat="1" ht="30" customHeight="1" x14ac:dyDescent="0.15"/>
    <row r="130" s="101" customFormat="1" ht="30" customHeight="1" x14ac:dyDescent="0.15"/>
    <row r="131" s="101" customFormat="1" ht="23" x14ac:dyDescent="0.15"/>
    <row r="132" s="101" customFormat="1" ht="23" x14ac:dyDescent="0.15"/>
    <row r="133" s="101" customFormat="1" ht="23" x14ac:dyDescent="0.15"/>
    <row r="134" s="101" customFormat="1" ht="23" x14ac:dyDescent="0.15"/>
    <row r="135" s="101" customFormat="1" ht="23" x14ac:dyDescent="0.15"/>
    <row r="136" s="101" customFormat="1" ht="23" x14ac:dyDescent="0.15"/>
    <row r="137" s="101" customFormat="1" ht="23" x14ac:dyDescent="0.15"/>
    <row r="138" s="101" customFormat="1" ht="23" x14ac:dyDescent="0.15"/>
    <row r="139" s="101" customFormat="1" ht="23" x14ac:dyDescent="0.15"/>
    <row r="140" s="101" customFormat="1" ht="23" x14ac:dyDescent="0.15"/>
    <row r="141" s="101" customFormat="1" ht="23" x14ac:dyDescent="0.15"/>
    <row r="142" s="101" customFormat="1" ht="23" x14ac:dyDescent="0.15"/>
    <row r="143" s="101" customFormat="1" ht="23" x14ac:dyDescent="0.15"/>
    <row r="144" s="101" customFormat="1" ht="23" x14ac:dyDescent="0.15"/>
    <row r="145" s="101" customFormat="1" ht="23" x14ac:dyDescent="0.15"/>
    <row r="146" s="101" customFormat="1" ht="23" x14ac:dyDescent="0.15"/>
    <row r="147" s="101" customFormat="1" ht="23" x14ac:dyDescent="0.15"/>
    <row r="148" s="101" customFormat="1" ht="23" x14ac:dyDescent="0.15"/>
    <row r="149" s="101" customFormat="1" ht="23" x14ac:dyDescent="0.15"/>
    <row r="150" s="101" customFormat="1" ht="23" x14ac:dyDescent="0.15"/>
    <row r="151" s="101" customFormat="1" ht="23" x14ac:dyDescent="0.15"/>
    <row r="152" s="101" customFormat="1" ht="23" x14ac:dyDescent="0.15"/>
    <row r="153" s="101" customFormat="1" ht="23" x14ac:dyDescent="0.15"/>
    <row r="154" s="101" customFormat="1" ht="23" x14ac:dyDescent="0.15"/>
    <row r="155" s="101" customFormat="1" ht="23" x14ac:dyDescent="0.15"/>
    <row r="156" s="101" customFormat="1" ht="23" x14ac:dyDescent="0.15"/>
    <row r="157" s="101" customFormat="1" ht="23" x14ac:dyDescent="0.15"/>
    <row r="158" s="101" customFormat="1" ht="23" x14ac:dyDescent="0.15"/>
    <row r="159" s="101" customFormat="1" ht="23" x14ac:dyDescent="0.1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Microsoft Office User</cp:lastModifiedBy>
  <cp:lastPrinted>2019-02-09T11:51:06Z</cp:lastPrinted>
  <dcterms:created xsi:type="dcterms:W3CDTF">2004-11-19T11:01:00Z</dcterms:created>
  <dcterms:modified xsi:type="dcterms:W3CDTF">2019-11-22T08:34:51Z</dcterms:modified>
</cp:coreProperties>
</file>