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50941AINF001\Services$\AGENCE-DFT\Institutionnel\Instructions et notes de service\2024\Projets sportifs fédéraux (PSF)\"/>
    </mc:Choice>
  </mc:AlternateContent>
  <bookViews>
    <workbookView xWindow="0" yWindow="0" windowWidth="20520" windowHeight="8895" firstSheet="2" activeTab="2"/>
  </bookViews>
  <sheets>
    <sheet name="data région-dpt" sheetId="3" state="hidden" r:id="rId1"/>
    <sheet name="data" sheetId="2" state="hidden" r:id="rId2"/>
    <sheet name="Recensement" sheetId="1" r:id="rId3"/>
  </sheets>
  <definedNames>
    <definedName name="_xlnm._FilterDatabase" localSheetId="0" hidden="1">'data région-dpt'!$A$1:$C$104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C40" i="1"/>
  <c r="F3" i="1"/>
  <c r="H3" i="1" s="1"/>
  <c r="F4" i="1"/>
  <c r="G4" i="1"/>
  <c r="H4" i="1"/>
  <c r="F5" i="1"/>
  <c r="G5" i="1" s="1"/>
  <c r="F6" i="1"/>
  <c r="G6" i="1" s="1"/>
  <c r="F7" i="1"/>
  <c r="G7" i="1" s="1"/>
  <c r="F8" i="1"/>
  <c r="G8" i="1" s="1"/>
  <c r="H8" i="1"/>
  <c r="F9" i="1"/>
  <c r="G9" i="1" s="1"/>
  <c r="H9" i="1"/>
  <c r="F10" i="1"/>
  <c r="H10" i="1" s="1"/>
  <c r="F11" i="1"/>
  <c r="H11" i="1" s="1"/>
  <c r="F12" i="1"/>
  <c r="G12" i="1" s="1"/>
  <c r="F13" i="1"/>
  <c r="G13" i="1" s="1"/>
  <c r="F14" i="1"/>
  <c r="G14" i="1" s="1"/>
  <c r="F15" i="1"/>
  <c r="G15" i="1" s="1"/>
  <c r="F16" i="1"/>
  <c r="G16" i="1"/>
  <c r="H16" i="1"/>
  <c r="F17" i="1"/>
  <c r="G17" i="1"/>
  <c r="H17" i="1"/>
  <c r="F18" i="1"/>
  <c r="H18" i="1" s="1"/>
  <c r="F19" i="1"/>
  <c r="H19" i="1" s="1"/>
  <c r="G19" i="1"/>
  <c r="F20" i="1"/>
  <c r="G20" i="1" s="1"/>
  <c r="H20" i="1"/>
  <c r="F21" i="1"/>
  <c r="G21" i="1" s="1"/>
  <c r="F22" i="1"/>
  <c r="G22" i="1" s="1"/>
  <c r="F23" i="1"/>
  <c r="G23" i="1" s="1"/>
  <c r="F24" i="1"/>
  <c r="G24" i="1" s="1"/>
  <c r="F25" i="1"/>
  <c r="G25" i="1"/>
  <c r="H25" i="1"/>
  <c r="F26" i="1"/>
  <c r="H26" i="1" s="1"/>
  <c r="F27" i="1"/>
  <c r="H27" i="1" s="1"/>
  <c r="F28" i="1"/>
  <c r="G28" i="1"/>
  <c r="H28" i="1"/>
  <c r="F29" i="1"/>
  <c r="G29" i="1" s="1"/>
  <c r="F30" i="1"/>
  <c r="G30" i="1" s="1"/>
  <c r="F31" i="1"/>
  <c r="G31" i="1" s="1"/>
  <c r="H31" i="1"/>
  <c r="F32" i="1"/>
  <c r="G32" i="1" s="1"/>
  <c r="H32" i="1"/>
  <c r="F33" i="1"/>
  <c r="G33" i="1" s="1"/>
  <c r="F34" i="1"/>
  <c r="H34" i="1" s="1"/>
  <c r="G34" i="1"/>
  <c r="F35" i="1"/>
  <c r="H35" i="1" s="1"/>
  <c r="F36" i="1"/>
  <c r="G36" i="1"/>
  <c r="H36" i="1"/>
  <c r="F37" i="1"/>
  <c r="G37" i="1" s="1"/>
  <c r="F38" i="1"/>
  <c r="G38" i="1" s="1"/>
  <c r="F39" i="1"/>
  <c r="G39" i="1" s="1"/>
  <c r="F2" i="1"/>
  <c r="H2" i="1" s="1"/>
  <c r="H39" i="1" l="1"/>
  <c r="G35" i="1"/>
  <c r="H24" i="1"/>
  <c r="H12" i="1"/>
  <c r="G27" i="1"/>
  <c r="G26" i="1"/>
  <c r="H23" i="1"/>
  <c r="G11" i="1"/>
  <c r="H33" i="1"/>
  <c r="G18" i="1"/>
  <c r="H15" i="1"/>
  <c r="G10" i="1"/>
  <c r="H7" i="1"/>
  <c r="G2" i="1"/>
  <c r="G3" i="1"/>
  <c r="H37" i="1"/>
  <c r="H29" i="1"/>
  <c r="H21" i="1"/>
  <c r="H13" i="1"/>
  <c r="H5" i="1"/>
  <c r="H38" i="1"/>
  <c r="H30" i="1"/>
  <c r="H22" i="1"/>
  <c r="H14" i="1"/>
  <c r="H6" i="1"/>
  <c r="D40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N40" i="1"/>
  <c r="O40" i="1"/>
  <c r="B40" i="1"/>
  <c r="I40" i="1"/>
  <c r="K40" i="1"/>
  <c r="L40" i="1"/>
  <c r="A40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Q40" i="1" l="1"/>
  <c r="P40" i="1"/>
</calcChain>
</file>

<file path=xl/sharedStrings.xml><?xml version="1.0" encoding="utf-8"?>
<sst xmlns="http://schemas.openxmlformats.org/spreadsheetml/2006/main" count="350" uniqueCount="267">
  <si>
    <t>N° action</t>
  </si>
  <si>
    <t>Nom structure porteuse du projet</t>
  </si>
  <si>
    <t>Nb enfants bénéficiaires</t>
  </si>
  <si>
    <t>Territoires</t>
  </si>
  <si>
    <t>QPV</t>
  </si>
  <si>
    <t>ZRR</t>
  </si>
  <si>
    <t>QPV et ZRR</t>
  </si>
  <si>
    <t>Autres territoires</t>
  </si>
  <si>
    <t>Typologie territoires</t>
  </si>
  <si>
    <t>Nb animations proposées (/demi-journée)</t>
  </si>
  <si>
    <t>forfait demandé</t>
  </si>
  <si>
    <t>Moyenne enfants / demi-journée</t>
  </si>
  <si>
    <t>typologie action</t>
  </si>
  <si>
    <t>Savoir rouler à Vélo</t>
  </si>
  <si>
    <t>Autre</t>
  </si>
  <si>
    <t>SIRET</t>
  </si>
  <si>
    <t>Code postal</t>
  </si>
  <si>
    <t>n° dpt</t>
  </si>
  <si>
    <t>nom dpt</t>
  </si>
  <si>
    <t xml:space="preserve">région </t>
  </si>
  <si>
    <t>01</t>
  </si>
  <si>
    <t>Ain</t>
  </si>
  <si>
    <t>AUVERGNE-RHONE-ALPES</t>
  </si>
  <si>
    <t>02</t>
  </si>
  <si>
    <t>Aisne</t>
  </si>
  <si>
    <t>HAUTS-DE-FRANCE</t>
  </si>
  <si>
    <t>03</t>
  </si>
  <si>
    <t>Allier</t>
  </si>
  <si>
    <t>04</t>
  </si>
  <si>
    <t>Alpes-de-Haute-Provence</t>
  </si>
  <si>
    <t>PROVENCE-ALPES-COTE-D'AZUR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</si>
  <si>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</si>
  <si>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</si>
  <si>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</si>
  <si>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</si>
  <si>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</si>
  <si>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</si>
  <si>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</si>
  <si>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</si>
  <si>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 xml:space="preserve">GRAND-EST 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</si>
  <si>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</si>
  <si>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</si>
  <si>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</si>
  <si>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</si>
  <si>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</si>
  <si>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</si>
  <si>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</si>
  <si>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</si>
  <si>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</si>
  <si>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</si>
  <si>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</si>
  <si>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</si>
  <si>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</si>
  <si>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</si>
  <si>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</si>
  <si>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</si>
  <si>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</si>
  <si>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</si>
  <si>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NOUVELLE-AQUITAINE</t>
  </si>
  <si>
    <t>17</t>
  </si>
  <si>
    <t>Charente-Maritime</t>
  </si>
  <si>
    <t>18</t>
  </si>
  <si>
    <t>Cher</t>
  </si>
  <si>
    <t>CENTRE-VAL-DE-LOIRE</t>
  </si>
  <si>
    <t>19</t>
  </si>
  <si>
    <t>Corrèze</t>
  </si>
  <si>
    <t>2A</t>
  </si>
  <si>
    <t>Corse-du-Sud</t>
  </si>
  <si>
    <t>CORSE</t>
  </si>
  <si>
    <t>2B</t>
  </si>
  <si>
    <t>Haute-Corse</t>
  </si>
  <si>
    <t>21</t>
  </si>
  <si>
    <t>Côte-d'Or</t>
  </si>
  <si>
    <t>BOURGOGNE-FRANCHE-COMTE</t>
  </si>
  <si>
    <t>22</t>
  </si>
  <si>
    <t>Côtes 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</si>
  <si>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</si>
  <si>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</si>
  <si>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</si>
  <si>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</si>
  <si>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</si>
  <si>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</si>
  <si>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</si>
  <si>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</si>
  <si>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</si>
  <si>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</si>
  <si>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</si>
  <si>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</si>
  <si>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</si>
  <si>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</si>
  <si>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</si>
  <si>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</si>
  <si>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</si>
  <si>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</si>
  <si>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</si>
  <si>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</si>
  <si>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</si>
  <si>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</si>
  <si>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</si>
  <si>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</si>
  <si>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</si>
  <si>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</si>
  <si>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</si>
  <si>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</si>
  <si>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</si>
  <si>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</si>
  <si>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</si>
  <si>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</si>
  <si>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</si>
  <si>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</si>
  <si>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</si>
  <si>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</si>
  <si>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</si>
  <si>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</si>
  <si>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</si>
  <si>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</si>
  <si>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</si>
  <si>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</si>
  <si>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</si>
  <si>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</si>
  <si>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</si>
  <si>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PAYS-DE-LA-LOIRE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</si>
  <si>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</si>
  <si>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</si>
  <si>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</si>
  <si>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</si>
  <si>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</si>
  <si>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</si>
  <si>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</si>
  <si>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</si>
  <si>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</si>
  <si>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</si>
  <si>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</si>
  <si>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</si>
  <si>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</si>
  <si>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</si>
  <si>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</si>
  <si>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</si>
  <si>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</si>
  <si>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</si>
  <si>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</si>
  <si>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</si>
  <si>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</si>
  <si>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</si>
  <si>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</si>
  <si>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</si>
  <si>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</si>
  <si>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</si>
  <si>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</si>
  <si>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</si>
  <si>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</si>
  <si>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</si>
  <si>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</si>
  <si>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</si>
  <si>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</si>
  <si>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</si>
  <si>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</si>
  <si>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</si>
  <si>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</si>
  <si>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</si>
  <si>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</si>
  <si>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</si>
  <si>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</si>
  <si>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</si>
  <si>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</si>
  <si>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</si>
  <si>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</si>
  <si>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</si>
  <si>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</si>
  <si>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</si>
  <si>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</si>
  <si>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</si>
  <si>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</si>
  <si>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</si>
  <si>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</si>
  <si>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</si>
  <si>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</si>
  <si>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</si>
  <si>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</si>
  <si>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</si>
  <si>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</si>
  <si>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</si>
  <si>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</si>
  <si>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</si>
  <si>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ILE-DE-FRANCE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</si>
  <si>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</si>
  <si>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</si>
  <si>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</si>
  <si>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</si>
  <si>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</si>
  <si>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</si>
  <si>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</si>
  <si>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</si>
  <si>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</si>
  <si>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</si>
  <si>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</si>
  <si>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</si>
  <si>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</si>
  <si>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</si>
  <si>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</si>
  <si>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</si>
  <si>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</si>
  <si>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</si>
  <si>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</si>
  <si>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</si>
  <si>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</si>
  <si>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</si>
  <si>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</si>
  <si>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</si>
  <si>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</si>
  <si>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</si>
  <si>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</si>
  <si>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</si>
  <si>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</si>
  <si>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</si>
  <si>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</si>
  <si>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</si>
  <si>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</si>
  <si>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</si>
  <si>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</si>
  <si>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</si>
  <si>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</si>
  <si>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</si>
  <si>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</si>
  <si>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</si>
  <si>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</si>
  <si>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</si>
  <si>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GUADELOUPE</t>
  </si>
  <si>
    <t>972</t>
  </si>
  <si>
    <t>Martinique</t>
  </si>
  <si>
    <t>MARTINIQUE</t>
  </si>
  <si>
    <t>973</t>
  </si>
  <si>
    <t>Guyane</t>
  </si>
  <si>
    <t>GUYANE</t>
  </si>
  <si>
    <t>974</t>
  </si>
  <si>
    <t>La Réunion</t>
  </si>
  <si>
    <t>LA REUNION</t>
  </si>
  <si>
    <t>975</t>
  </si>
  <si>
    <t>Saint-Pierre-et-Miquelon</t>
  </si>
  <si>
    <t>SAINT-PIERRE-ET-MIQUELON</t>
  </si>
  <si>
    <t>976</t>
  </si>
  <si>
    <t>Mayotte</t>
  </si>
  <si>
    <t>MAYOTTE</t>
  </si>
  <si>
    <t>988</t>
  </si>
  <si>
    <t>Nouvelle Calédonie</t>
  </si>
  <si>
    <t>NOUVELLE-CALEDONIE</t>
  </si>
  <si>
    <t>N° Département</t>
  </si>
  <si>
    <t>Nom département</t>
  </si>
  <si>
    <t>Nom région</t>
  </si>
  <si>
    <t>Territoires impliqués (précisions)</t>
  </si>
  <si>
    <t>Typologie structure</t>
  </si>
  <si>
    <t>typologie structure</t>
  </si>
  <si>
    <t>Club</t>
  </si>
  <si>
    <t>Comité départemental</t>
  </si>
  <si>
    <t>Ligue régionale</t>
  </si>
  <si>
    <t>Thématique 1</t>
  </si>
  <si>
    <t>Initiation sportive</t>
  </si>
  <si>
    <t>Culture</t>
  </si>
  <si>
    <t>Citoyenneté</t>
  </si>
  <si>
    <t>Projet unidisciplinaire</t>
  </si>
  <si>
    <t>Projet pluridisciplinaire</t>
  </si>
  <si>
    <t>Dates ciblées</t>
  </si>
  <si>
    <t>Dates</t>
  </si>
  <si>
    <t>Vacances de printemps</t>
  </si>
  <si>
    <t>Vacances d'été</t>
  </si>
  <si>
    <t>Vacances de printemps et été</t>
  </si>
  <si>
    <t>Disciplines sportives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</si>
</sst>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1" quotePrefix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quotePrefix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0" fontId="3" fillId="4" borderId="1" xfId="1" quotePrefix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164" fontId="4" fillId="6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6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6" borderId="0" xfId="0" applyNumberFormat="1" applyFont="1" applyFill="1" applyAlignment="1">
      <alignment horizontal="center" vertical="center" wrapText="1"/>
    </xf>
    <xf numFmtId="2" fontId="5" fillId="6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Q40" totalsRowCount="1" headerRowDxfId="36" dataDxfId="35" totalsRowDxfId="34">
  <autoFilter ref="A1:Q39"/>
  <tableColumns count="17">
    <tableColumn id="1" name="N° action" totalsRowFunction="custom" dataDxfId="33" totalsRowDxfId="16">
      <totalsRowFormula>SUBTOTAL(3,Tableau1[N° action])</totalsRowFormula>
    </tableColumn>
    <tableColumn id="2" name="Nom structure porteuse du projet" totalsRowFunction="custom" dataDxfId="32" totalsRowDxfId="15">
      <totalsRowFormula>SUBTOTAL(3,Tableau1[Nom structure porteuse du projet])</totalsRowFormula>
    </tableColumn>
    <tableColumn id="19" name="Typologie structure" totalsRowFunction="custom" dataDxfId="31" totalsRowDxfId="14">
      <totalsRowFormula>SUBTOTAL(3,Tableau1[Typologie structure])</totalsRowFormula>
    </tableColumn>
    <tableColumn id="14" name="SIRET" totalsRowFunction="custom" dataDxfId="30" totalsRowDxfId="13">
      <totalsRowFormula>SUBTOTAL(3,Tableau1[SIRET])</totalsRowFormula>
    </tableColumn>
    <tableColumn id="15" name="Code postal" dataDxfId="29" totalsRowDxfId="12"/>
    <tableColumn id="18" name="N° Département" dataDxfId="28" totalsRowDxfId="11">
      <calculatedColumnFormula>IF(LEFT(E2,2)="97",LEFT(E2,3),LEFT(E2,2))</calculatedColumnFormula>
    </tableColumn>
    <tableColumn id="17" name="Nom département" dataDxfId="27" totalsRowDxfId="10">
      <calculatedColumnFormula>VLOOKUP(F2,'data région-dpt'!$A$1:$C$104,2,FALSE)</calculatedColumnFormula>
    </tableColumn>
    <tableColumn id="16" name="Nom région" dataDxfId="26" totalsRowDxfId="9">
      <calculatedColumnFormula>VLOOKUP(F2,'data région-dpt'!$A$1:$C$104,3,FALSE)</calculatedColumnFormula>
    </tableColumn>
    <tableColumn id="11" name="Thématique 1" totalsRowFunction="custom" dataDxfId="25" totalsRowDxfId="8">
      <totalsRowFormula>SUBTOTAL(3,Tableau1[Thématique 1])</totalsRowFormula>
    </tableColumn>
    <tableColumn id="20" name="Disciplines sportives" dataDxfId="24" totalsRowDxfId="7"/>
    <tableColumn id="13" name="Typologie territoires" totalsRowFunction="custom" dataDxfId="23" totalsRowDxfId="6">
      <totalsRowFormula>SUBTOTAL(3,Tableau1[Typologie territoires])</totalsRowFormula>
    </tableColumn>
    <tableColumn id="12" name="Territoires impliqués (précisions)" totalsRowFunction="custom" dataDxfId="22" totalsRowDxfId="5">
      <totalsRowFormula>SUBTOTAL(3,Tableau1[Territoires impliqués (précisions)])</totalsRowFormula>
    </tableColumn>
    <tableColumn id="23" name="Dates ciblées" totalsRowFunction="custom" dataDxfId="21" totalsRowDxfId="4">
      <totalsRowFormula>SUBTOTAL(3,Tableau1[Dates ciblées])</totalsRowFormula>
    </tableColumn>
    <tableColumn id="3" name="Nb animations proposées (/demi-journée)" totalsRowFunction="custom" dataDxfId="20" totalsRowDxfId="3">
      <totalsRowFormula>SUBTOTAL(9,Tableau1[Nb animations proposées (/demi-journée)])</totalsRowFormula>
    </tableColumn>
    <tableColumn id="4" name="Nb enfants bénéficiaires" totalsRowFunction="custom" dataDxfId="19" totalsRowDxfId="2">
      <totalsRowFormula>SUBTOTAL(9,Tableau1[Nb enfants bénéficiaires])</totalsRowFormula>
    </tableColumn>
    <tableColumn id="5" name="forfait demandé" totalsRowFunction="custom" dataDxfId="18" totalsRowDxfId="1">
      <calculatedColumnFormula>300*Tableau1[[#This Row],[Nb animations proposées (/demi-journée)]]</calculatedColumnFormula>
      <totalsRowFormula>SUBTOTAL(9,Tableau1[forfait demandé])</totalsRowFormula>
    </tableColumn>
    <tableColumn id="6" name="Moyenne enfants / demi-journée" totalsRowFunction="custom" dataDxfId="17" totalsRowDxfId="0">
      <calculatedColumnFormula>Tableau1[[#This Row],[Nb enfants bénéficiaires]]/Tableau1[[#This Row],[Nb animations proposées (/demi-journée)]]</calculatedColumnFormula>
      <totalsRowFormula>SUBTOTAL(1,Tableau1[Moyenne enfants / demi-journée])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49" workbookViewId="0">
      <selection activeCell="C90" sqref="C90"/>
    </sheetView>
  </sheetViews>
  <sheetFormatPr baseColWidth="10" defaultColWidth="10.9296875" defaultRowHeight="12.75" x14ac:dyDescent="0.45"/>
  <cols>
    <col min="1" max="1" width="10.9296875" style="3"/>
    <col min="2" max="2" width="22.265625" style="3" customWidth="1"/>
    <col min="3" max="3" width="32.46484375" style="3" customWidth="1"/>
    <col min="4" max="16384" width="10.9296875" style="3"/>
  </cols>
  <sheetData>
    <row r="1" spans="1:3" x14ac:dyDescent="0.45">
      <c r="A1" s="1" t="s">
        <v>17</v>
      </c>
      <c r="B1" s="2" t="s">
        <v>18</v>
      </c>
      <c r="C1" s="2" t="s">
        <v>19</v>
      </c>
    </row>
    <row r="2" spans="1:3" x14ac:dyDescent="0.45">
      <c r="A2" s="4" t="s">
        <v>20</v>
      </c>
      <c r="B2" s="5" t="s">
        <v>21</v>
      </c>
      <c r="C2" s="2" t="s">
        <v>22</v>
      </c>
    </row>
    <row r="3" spans="1:3" x14ac:dyDescent="0.45">
      <c r="A3" s="4" t="s">
        <v>23</v>
      </c>
      <c r="B3" s="5" t="s">
        <v>24</v>
      </c>
      <c r="C3" s="2" t="s">
        <v>25</v>
      </c>
    </row>
    <row r="4" spans="1:3" x14ac:dyDescent="0.45">
      <c r="A4" s="4" t="s">
        <v>26</v>
      </c>
      <c r="B4" s="5" t="s">
        <v>27</v>
      </c>
      <c r="C4" s="2" t="s">
        <v>22</v>
      </c>
    </row>
    <row r="5" spans="1:3" x14ac:dyDescent="0.45">
      <c r="A5" s="4" t="s">
        <v>28</v>
      </c>
      <c r="B5" s="5" t="s">
        <v>29</v>
      </c>
      <c r="C5" s="6" t="s">
        <v>30</v>
      </c>
    </row>
    <row r="6" spans="1:3" x14ac:dyDescent="0.45">
      <c r="A6" s="4" t="s">
        <v>31</v>
      </c>
      <c r="B6" s="5" t="s">
        <v>32</v>
      </c>
      <c r="C6" s="6" t="s">
        <v>30</v>
      </c>
    </row>
    <row r="7" spans="1:3" x14ac:dyDescent="0.45">
      <c r="A7" s="4" t="s">
        <v>33</v>
      </c>
      <c r="B7" s="5" t="s">
        <v>34</v>
      </c>
      <c r="C7" s="6" t="s">
        <v>30</v>
      </c>
    </row>
    <row r="8" spans="1:3" x14ac:dyDescent="0.45">
      <c r="A8" s="4" t="s">
        <v>35</v>
      </c>
      <c r="B8" s="5" t="s">
        <v>36</v>
      </c>
      <c r="C8" s="2" t="s">
        <v>22</v>
      </c>
    </row>
    <row r="9" spans="1:3" x14ac:dyDescent="0.45">
      <c r="A9" s="4" t="s">
        <v>37</v>
      </c>
      <c r="B9" s="5" t="s">
        <v>38</v>
      </c>
      <c r="C9" s="2" t="s">
        <v>39</v>
      </c>
    </row>
    <row r="10" spans="1:3" x14ac:dyDescent="0.45">
      <c r="A10" s="4" t="s">
        <v>40</v>
      </c>
      <c r="B10" s="5" t="s">
        <v>41</v>
      </c>
      <c r="C10" s="2" t="s">
        <v>42</v>
      </c>
    </row>
    <row r="11" spans="1:3" x14ac:dyDescent="0.45">
      <c r="A11" s="4" t="s">
        <v>43</v>
      </c>
      <c r="B11" s="5" t="s">
        <v>44</v>
      </c>
      <c r="C11" s="2" t="s">
        <v>39</v>
      </c>
    </row>
    <row r="12" spans="1:3" x14ac:dyDescent="0.45">
      <c r="A12" s="4" t="s">
        <v>45</v>
      </c>
      <c r="B12" s="5" t="s">
        <v>46</v>
      </c>
      <c r="C12" s="2" t="s">
        <v>42</v>
      </c>
    </row>
    <row r="13" spans="1:3" x14ac:dyDescent="0.45">
      <c r="A13" s="4" t="s">
        <v>47</v>
      </c>
      <c r="B13" s="5" t="s">
        <v>48</v>
      </c>
      <c r="C13" s="2" t="s">
        <v>42</v>
      </c>
    </row>
    <row r="14" spans="1:3" x14ac:dyDescent="0.45">
      <c r="A14" s="4" t="s">
        <v>49</v>
      </c>
      <c r="B14" s="5" t="s">
        <v>50</v>
      </c>
      <c r="C14" s="6" t="s">
        <v>30</v>
      </c>
    </row>
    <row r="15" spans="1:3" x14ac:dyDescent="0.45">
      <c r="A15" s="4" t="s">
        <v>51</v>
      </c>
      <c r="B15" s="5" t="s">
        <v>52</v>
      </c>
      <c r="C15" s="2" t="s">
        <v>53</v>
      </c>
    </row>
    <row r="16" spans="1:3" x14ac:dyDescent="0.45">
      <c r="A16" s="4" t="s">
        <v>54</v>
      </c>
      <c r="B16" s="5" t="s">
        <v>55</v>
      </c>
      <c r="C16" s="2" t="s">
        <v>22</v>
      </c>
    </row>
    <row r="17" spans="1:3" x14ac:dyDescent="0.45">
      <c r="A17" s="4" t="s">
        <v>56</v>
      </c>
      <c r="B17" s="5" t="s">
        <v>57</v>
      </c>
      <c r="C17" s="2" t="s">
        <v>58</v>
      </c>
    </row>
    <row r="18" spans="1:3" x14ac:dyDescent="0.45">
      <c r="A18" s="4" t="s">
        <v>59</v>
      </c>
      <c r="B18" s="5" t="s">
        <v>60</v>
      </c>
      <c r="C18" s="2" t="s">
        <v>58</v>
      </c>
    </row>
    <row r="19" spans="1:3" x14ac:dyDescent="0.45">
      <c r="A19" s="4" t="s">
        <v>61</v>
      </c>
      <c r="B19" s="5" t="s">
        <v>62</v>
      </c>
      <c r="C19" s="2" t="s">
        <v>63</v>
      </c>
    </row>
    <row r="20" spans="1:3" x14ac:dyDescent="0.45">
      <c r="A20" s="4" t="s">
        <v>64</v>
      </c>
      <c r="B20" s="5" t="s">
        <v>65</v>
      </c>
      <c r="C20" s="2" t="s">
        <v>58</v>
      </c>
    </row>
    <row r="21" spans="1:3" x14ac:dyDescent="0.45">
      <c r="A21" s="7" t="s">
        <v>66</v>
      </c>
      <c r="B21" s="8" t="s">
        <v>67</v>
      </c>
      <c r="C21" s="2" t="s">
        <v>68</v>
      </c>
    </row>
    <row r="22" spans="1:3" x14ac:dyDescent="0.45">
      <c r="A22" s="7" t="s">
        <v>69</v>
      </c>
      <c r="B22" s="8" t="s">
        <v>70</v>
      </c>
      <c r="C22" s="2" t="s">
        <v>68</v>
      </c>
    </row>
    <row r="23" spans="1:3" x14ac:dyDescent="0.45">
      <c r="A23" s="4" t="s">
        <v>71</v>
      </c>
      <c r="B23" s="5" t="s">
        <v>72</v>
      </c>
      <c r="C23" s="2" t="s">
        <v>73</v>
      </c>
    </row>
    <row r="24" spans="1:3" x14ac:dyDescent="0.45">
      <c r="A24" s="4" t="s">
        <v>74</v>
      </c>
      <c r="B24" s="5" t="s">
        <v>75</v>
      </c>
      <c r="C24" s="2" t="s">
        <v>76</v>
      </c>
    </row>
    <row r="25" spans="1:3" x14ac:dyDescent="0.45">
      <c r="A25" s="4" t="s">
        <v>77</v>
      </c>
      <c r="B25" s="5" t="s">
        <v>78</v>
      </c>
      <c r="C25" s="2" t="s">
        <v>58</v>
      </c>
    </row>
    <row r="26" spans="1:3" x14ac:dyDescent="0.45">
      <c r="A26" s="4" t="s">
        <v>79</v>
      </c>
      <c r="B26" s="5" t="s">
        <v>80</v>
      </c>
      <c r="C26" s="2" t="s">
        <v>58</v>
      </c>
    </row>
    <row r="27" spans="1:3" x14ac:dyDescent="0.45">
      <c r="A27" s="4" t="s">
        <v>81</v>
      </c>
      <c r="B27" s="5" t="s">
        <v>82</v>
      </c>
      <c r="C27" s="2" t="s">
        <v>73</v>
      </c>
    </row>
    <row r="28" spans="1:3" x14ac:dyDescent="0.45">
      <c r="A28" s="4" t="s">
        <v>83</v>
      </c>
      <c r="B28" s="5" t="s">
        <v>84</v>
      </c>
      <c r="C28" s="2" t="s">
        <v>22</v>
      </c>
    </row>
    <row r="29" spans="1:3" x14ac:dyDescent="0.45">
      <c r="A29" s="4" t="s">
        <v>85</v>
      </c>
      <c r="B29" s="5" t="s">
        <v>86</v>
      </c>
      <c r="C29" s="2" t="s">
        <v>53</v>
      </c>
    </row>
    <row r="30" spans="1:3" x14ac:dyDescent="0.45">
      <c r="A30" s="4" t="s">
        <v>87</v>
      </c>
      <c r="B30" s="5" t="s">
        <v>88</v>
      </c>
      <c r="C30" s="2" t="s">
        <v>63</v>
      </c>
    </row>
    <row r="31" spans="1:3" x14ac:dyDescent="0.45">
      <c r="A31" s="4" t="s">
        <v>89</v>
      </c>
      <c r="B31" s="5" t="s">
        <v>90</v>
      </c>
      <c r="C31" s="2" t="s">
        <v>76</v>
      </c>
    </row>
    <row r="32" spans="1:3" x14ac:dyDescent="0.45">
      <c r="A32" s="4" t="s">
        <v>91</v>
      </c>
      <c r="B32" s="5" t="s">
        <v>92</v>
      </c>
      <c r="C32" s="2" t="s">
        <v>42</v>
      </c>
    </row>
    <row r="33" spans="1:3" x14ac:dyDescent="0.45">
      <c r="A33" s="4" t="s">
        <v>93</v>
      </c>
      <c r="B33" s="5" t="s">
        <v>94</v>
      </c>
      <c r="C33" s="2" t="s">
        <v>42</v>
      </c>
    </row>
    <row r="34" spans="1:3" x14ac:dyDescent="0.45">
      <c r="A34" s="4" t="s">
        <v>95</v>
      </c>
      <c r="B34" s="5" t="s">
        <v>96</v>
      </c>
      <c r="C34" s="2" t="s">
        <v>42</v>
      </c>
    </row>
    <row r="35" spans="1:3" x14ac:dyDescent="0.45">
      <c r="A35" s="4" t="s">
        <v>97</v>
      </c>
      <c r="B35" s="5" t="s">
        <v>98</v>
      </c>
      <c r="C35" s="2" t="s">
        <v>58</v>
      </c>
    </row>
    <row r="36" spans="1:3" x14ac:dyDescent="0.45">
      <c r="A36" s="4" t="s">
        <v>99</v>
      </c>
      <c r="B36" s="5" t="s">
        <v>100</v>
      </c>
      <c r="C36" s="2" t="s">
        <v>42</v>
      </c>
    </row>
    <row r="37" spans="1:3" x14ac:dyDescent="0.45">
      <c r="A37" s="4" t="s">
        <v>101</v>
      </c>
      <c r="B37" s="5" t="s">
        <v>102</v>
      </c>
      <c r="C37" s="2" t="s">
        <v>76</v>
      </c>
    </row>
    <row r="38" spans="1:3" x14ac:dyDescent="0.45">
      <c r="A38" s="4" t="s">
        <v>103</v>
      </c>
      <c r="B38" s="5" t="s">
        <v>104</v>
      </c>
      <c r="C38" s="2" t="s">
        <v>63</v>
      </c>
    </row>
    <row r="39" spans="1:3" x14ac:dyDescent="0.45">
      <c r="A39" s="4" t="s">
        <v>105</v>
      </c>
      <c r="B39" s="5" t="s">
        <v>106</v>
      </c>
      <c r="C39" s="2" t="s">
        <v>63</v>
      </c>
    </row>
    <row r="40" spans="1:3" x14ac:dyDescent="0.45">
      <c r="A40" s="4" t="s">
        <v>107</v>
      </c>
      <c r="B40" s="5" t="s">
        <v>108</v>
      </c>
      <c r="C40" s="2" t="s">
        <v>22</v>
      </c>
    </row>
    <row r="41" spans="1:3" x14ac:dyDescent="0.45">
      <c r="A41" s="4" t="s">
        <v>109</v>
      </c>
      <c r="B41" s="5" t="s">
        <v>110</v>
      </c>
      <c r="C41" s="2" t="s">
        <v>73</v>
      </c>
    </row>
    <row r="42" spans="1:3" x14ac:dyDescent="0.45">
      <c r="A42" s="4" t="s">
        <v>111</v>
      </c>
      <c r="B42" s="5" t="s">
        <v>112</v>
      </c>
      <c r="C42" s="2" t="s">
        <v>58</v>
      </c>
    </row>
    <row r="43" spans="1:3" x14ac:dyDescent="0.45">
      <c r="A43" s="4" t="s">
        <v>113</v>
      </c>
      <c r="B43" s="5" t="s">
        <v>114</v>
      </c>
      <c r="C43" s="2" t="s">
        <v>63</v>
      </c>
    </row>
    <row r="44" spans="1:3" x14ac:dyDescent="0.45">
      <c r="A44" s="4" t="s">
        <v>115</v>
      </c>
      <c r="B44" s="5" t="s">
        <v>116</v>
      </c>
      <c r="C44" s="2" t="s">
        <v>22</v>
      </c>
    </row>
    <row r="45" spans="1:3" x14ac:dyDescent="0.45">
      <c r="A45" s="4" t="s">
        <v>117</v>
      </c>
      <c r="B45" s="5" t="s">
        <v>118</v>
      </c>
      <c r="C45" s="2" t="s">
        <v>22</v>
      </c>
    </row>
    <row r="46" spans="1:3" x14ac:dyDescent="0.45">
      <c r="A46" s="4" t="s">
        <v>119</v>
      </c>
      <c r="B46" s="5" t="s">
        <v>120</v>
      </c>
      <c r="C46" s="2" t="s">
        <v>121</v>
      </c>
    </row>
    <row r="47" spans="1:3" x14ac:dyDescent="0.45">
      <c r="A47" s="4" t="s">
        <v>122</v>
      </c>
      <c r="B47" s="5" t="s">
        <v>123</v>
      </c>
      <c r="C47" s="2" t="s">
        <v>63</v>
      </c>
    </row>
    <row r="48" spans="1:3" x14ac:dyDescent="0.45">
      <c r="A48" s="4" t="s">
        <v>124</v>
      </c>
      <c r="B48" s="5" t="s">
        <v>125</v>
      </c>
      <c r="C48" s="2" t="s">
        <v>42</v>
      </c>
    </row>
    <row r="49" spans="1:3" x14ac:dyDescent="0.45">
      <c r="A49" s="4" t="s">
        <v>126</v>
      </c>
      <c r="B49" s="5" t="s">
        <v>127</v>
      </c>
      <c r="C49" s="2" t="s">
        <v>58</v>
      </c>
    </row>
    <row r="50" spans="1:3" x14ac:dyDescent="0.45">
      <c r="A50" s="4" t="s">
        <v>128</v>
      </c>
      <c r="B50" s="5" t="s">
        <v>129</v>
      </c>
      <c r="C50" s="2" t="s">
        <v>42</v>
      </c>
    </row>
    <row r="51" spans="1:3" x14ac:dyDescent="0.45">
      <c r="A51" s="4" t="s">
        <v>130</v>
      </c>
      <c r="B51" s="5" t="s">
        <v>131</v>
      </c>
      <c r="C51" s="2" t="s">
        <v>121</v>
      </c>
    </row>
    <row r="52" spans="1:3" x14ac:dyDescent="0.45">
      <c r="A52" s="4" t="s">
        <v>132</v>
      </c>
      <c r="B52" s="5" t="s">
        <v>133</v>
      </c>
      <c r="C52" s="2" t="s">
        <v>53</v>
      </c>
    </row>
    <row r="53" spans="1:3" x14ac:dyDescent="0.45">
      <c r="A53" s="4" t="s">
        <v>134</v>
      </c>
      <c r="B53" s="5" t="s">
        <v>135</v>
      </c>
      <c r="C53" s="2" t="s">
        <v>39</v>
      </c>
    </row>
    <row r="54" spans="1:3" x14ac:dyDescent="0.45">
      <c r="A54" s="4" t="s">
        <v>136</v>
      </c>
      <c r="B54" s="5" t="s">
        <v>137</v>
      </c>
      <c r="C54" s="2" t="s">
        <v>39</v>
      </c>
    </row>
    <row r="55" spans="1:3" x14ac:dyDescent="0.45">
      <c r="A55" s="4" t="s">
        <v>138</v>
      </c>
      <c r="B55" s="5" t="s">
        <v>139</v>
      </c>
      <c r="C55" s="2" t="s">
        <v>121</v>
      </c>
    </row>
    <row r="56" spans="1:3" x14ac:dyDescent="0.45">
      <c r="A56" s="4" t="s">
        <v>140</v>
      </c>
      <c r="B56" s="5" t="s">
        <v>141</v>
      </c>
      <c r="C56" s="2" t="s">
        <v>39</v>
      </c>
    </row>
    <row r="57" spans="1:3" x14ac:dyDescent="0.45">
      <c r="A57" s="4" t="s">
        <v>142</v>
      </c>
      <c r="B57" s="5" t="s">
        <v>143</v>
      </c>
      <c r="C57" s="2" t="s">
        <v>39</v>
      </c>
    </row>
    <row r="58" spans="1:3" x14ac:dyDescent="0.45">
      <c r="A58" s="4" t="s">
        <v>144</v>
      </c>
      <c r="B58" s="5" t="s">
        <v>145</v>
      </c>
      <c r="C58" s="2" t="s">
        <v>76</v>
      </c>
    </row>
    <row r="59" spans="1:3" x14ac:dyDescent="0.45">
      <c r="A59" s="4" t="s">
        <v>146</v>
      </c>
      <c r="B59" s="5" t="s">
        <v>147</v>
      </c>
      <c r="C59" s="2" t="s">
        <v>39</v>
      </c>
    </row>
    <row r="60" spans="1:3" x14ac:dyDescent="0.45">
      <c r="A60" s="4" t="s">
        <v>148</v>
      </c>
      <c r="B60" s="5" t="s">
        <v>149</v>
      </c>
      <c r="C60" s="2" t="s">
        <v>73</v>
      </c>
    </row>
    <row r="61" spans="1:3" x14ac:dyDescent="0.45">
      <c r="A61" s="4" t="s">
        <v>150</v>
      </c>
      <c r="B61" s="5" t="s">
        <v>151</v>
      </c>
      <c r="C61" s="2" t="s">
        <v>25</v>
      </c>
    </row>
    <row r="62" spans="1:3" x14ac:dyDescent="0.45">
      <c r="A62" s="4" t="s">
        <v>152</v>
      </c>
      <c r="B62" s="5" t="s">
        <v>153</v>
      </c>
      <c r="C62" s="2" t="s">
        <v>25</v>
      </c>
    </row>
    <row r="63" spans="1:3" x14ac:dyDescent="0.45">
      <c r="A63" s="4" t="s">
        <v>154</v>
      </c>
      <c r="B63" s="5" t="s">
        <v>155</v>
      </c>
      <c r="C63" s="2" t="s">
        <v>53</v>
      </c>
    </row>
    <row r="64" spans="1:3" x14ac:dyDescent="0.45">
      <c r="A64" s="4" t="s">
        <v>156</v>
      </c>
      <c r="B64" s="5" t="s">
        <v>157</v>
      </c>
      <c r="C64" s="2" t="s">
        <v>25</v>
      </c>
    </row>
    <row r="65" spans="1:3" x14ac:dyDescent="0.45">
      <c r="A65" s="4" t="s">
        <v>158</v>
      </c>
      <c r="B65" s="5" t="s">
        <v>159</v>
      </c>
      <c r="C65" s="2" t="s">
        <v>22</v>
      </c>
    </row>
    <row r="66" spans="1:3" x14ac:dyDescent="0.45">
      <c r="A66" s="4" t="s">
        <v>160</v>
      </c>
      <c r="B66" s="5" t="s">
        <v>161</v>
      </c>
      <c r="C66" s="2" t="s">
        <v>58</v>
      </c>
    </row>
    <row r="67" spans="1:3" x14ac:dyDescent="0.45">
      <c r="A67" s="4" t="s">
        <v>162</v>
      </c>
      <c r="B67" s="5" t="s">
        <v>163</v>
      </c>
      <c r="C67" s="2" t="s">
        <v>42</v>
      </c>
    </row>
    <row r="68" spans="1:3" x14ac:dyDescent="0.45">
      <c r="A68" s="4" t="s">
        <v>164</v>
      </c>
      <c r="B68" s="5" t="s">
        <v>165</v>
      </c>
      <c r="C68" s="2" t="s">
        <v>42</v>
      </c>
    </row>
    <row r="69" spans="1:3" x14ac:dyDescent="0.45">
      <c r="A69" s="4" t="s">
        <v>166</v>
      </c>
      <c r="B69" s="5" t="s">
        <v>167</v>
      </c>
      <c r="C69" s="2" t="s">
        <v>39</v>
      </c>
    </row>
    <row r="70" spans="1:3" x14ac:dyDescent="0.45">
      <c r="A70" s="4" t="s">
        <v>168</v>
      </c>
      <c r="B70" s="5" t="s">
        <v>169</v>
      </c>
      <c r="C70" s="2" t="s">
        <v>39</v>
      </c>
    </row>
    <row r="71" spans="1:3" x14ac:dyDescent="0.45">
      <c r="A71" s="9" t="s">
        <v>170</v>
      </c>
      <c r="B71" s="5" t="s">
        <v>171</v>
      </c>
      <c r="C71" s="2" t="s">
        <v>22</v>
      </c>
    </row>
    <row r="72" spans="1:3" x14ac:dyDescent="0.45">
      <c r="A72" s="4" t="s">
        <v>172</v>
      </c>
      <c r="B72" s="5" t="s">
        <v>173</v>
      </c>
      <c r="C72" s="2" t="s">
        <v>73</v>
      </c>
    </row>
    <row r="73" spans="1:3" x14ac:dyDescent="0.45">
      <c r="A73" s="4" t="s">
        <v>174</v>
      </c>
      <c r="B73" s="5" t="s">
        <v>175</v>
      </c>
      <c r="C73" s="2" t="s">
        <v>73</v>
      </c>
    </row>
    <row r="74" spans="1:3" x14ac:dyDescent="0.45">
      <c r="A74" s="4" t="s">
        <v>176</v>
      </c>
      <c r="B74" s="5" t="s">
        <v>177</v>
      </c>
      <c r="C74" s="2" t="s">
        <v>121</v>
      </c>
    </row>
    <row r="75" spans="1:3" x14ac:dyDescent="0.45">
      <c r="A75" s="4" t="s">
        <v>178</v>
      </c>
      <c r="B75" s="5" t="s">
        <v>179</v>
      </c>
      <c r="C75" s="2" t="s">
        <v>22</v>
      </c>
    </row>
    <row r="76" spans="1:3" x14ac:dyDescent="0.45">
      <c r="A76" s="4" t="s">
        <v>180</v>
      </c>
      <c r="B76" s="5" t="s">
        <v>181</v>
      </c>
      <c r="C76" s="2" t="s">
        <v>22</v>
      </c>
    </row>
    <row r="77" spans="1:3" x14ac:dyDescent="0.45">
      <c r="A77" s="4" t="s">
        <v>182</v>
      </c>
      <c r="B77" s="5" t="s">
        <v>183</v>
      </c>
      <c r="C77" s="2" t="s">
        <v>184</v>
      </c>
    </row>
    <row r="78" spans="1:3" x14ac:dyDescent="0.45">
      <c r="A78" s="4" t="s">
        <v>185</v>
      </c>
      <c r="B78" s="5" t="s">
        <v>186</v>
      </c>
      <c r="C78" s="2" t="s">
        <v>53</v>
      </c>
    </row>
    <row r="79" spans="1:3" x14ac:dyDescent="0.45">
      <c r="A79" s="4" t="s">
        <v>187</v>
      </c>
      <c r="B79" s="5" t="s">
        <v>188</v>
      </c>
      <c r="C79" s="2" t="s">
        <v>184</v>
      </c>
    </row>
    <row r="80" spans="1:3" x14ac:dyDescent="0.45">
      <c r="A80" s="4" t="s">
        <v>189</v>
      </c>
      <c r="B80" s="5" t="s">
        <v>190</v>
      </c>
      <c r="C80" s="2" t="s">
        <v>184</v>
      </c>
    </row>
    <row r="81" spans="1:3" x14ac:dyDescent="0.45">
      <c r="A81" s="4" t="s">
        <v>191</v>
      </c>
      <c r="B81" s="5" t="s">
        <v>192</v>
      </c>
      <c r="C81" s="2" t="s">
        <v>58</v>
      </c>
    </row>
    <row r="82" spans="1:3" x14ac:dyDescent="0.45">
      <c r="A82" s="4" t="s">
        <v>193</v>
      </c>
      <c r="B82" s="5" t="s">
        <v>194</v>
      </c>
      <c r="C82" s="2" t="s">
        <v>25</v>
      </c>
    </row>
    <row r="83" spans="1:3" x14ac:dyDescent="0.45">
      <c r="A83" s="4" t="s">
        <v>195</v>
      </c>
      <c r="B83" s="5" t="s">
        <v>196</v>
      </c>
      <c r="C83" s="2" t="s">
        <v>42</v>
      </c>
    </row>
    <row r="84" spans="1:3" x14ac:dyDescent="0.45">
      <c r="A84" s="4" t="s">
        <v>197</v>
      </c>
      <c r="B84" s="5" t="s">
        <v>198</v>
      </c>
      <c r="C84" s="2" t="s">
        <v>42</v>
      </c>
    </row>
    <row r="85" spans="1:3" x14ac:dyDescent="0.45">
      <c r="A85" s="4" t="s">
        <v>199</v>
      </c>
      <c r="B85" s="5" t="s">
        <v>200</v>
      </c>
      <c r="C85" s="6" t="s">
        <v>30</v>
      </c>
    </row>
    <row r="86" spans="1:3" x14ac:dyDescent="0.45">
      <c r="A86" s="4" t="s">
        <v>201</v>
      </c>
      <c r="B86" s="5" t="s">
        <v>202</v>
      </c>
      <c r="C86" s="6" t="s">
        <v>30</v>
      </c>
    </row>
    <row r="87" spans="1:3" x14ac:dyDescent="0.45">
      <c r="A87" s="4" t="s">
        <v>203</v>
      </c>
      <c r="B87" s="5" t="s">
        <v>204</v>
      </c>
      <c r="C87" s="2" t="s">
        <v>121</v>
      </c>
    </row>
    <row r="88" spans="1:3" x14ac:dyDescent="0.45">
      <c r="A88" s="4" t="s">
        <v>205</v>
      </c>
      <c r="B88" s="5" t="s">
        <v>206</v>
      </c>
      <c r="C88" s="2" t="s">
        <v>58</v>
      </c>
    </row>
    <row r="89" spans="1:3" x14ac:dyDescent="0.45">
      <c r="A89" s="4" t="s">
        <v>207</v>
      </c>
      <c r="B89" s="5" t="s">
        <v>208</v>
      </c>
      <c r="C89" s="2" t="s">
        <v>58</v>
      </c>
    </row>
    <row r="90" spans="1:3" x14ac:dyDescent="0.45">
      <c r="A90" s="4" t="s">
        <v>209</v>
      </c>
      <c r="B90" s="5" t="s">
        <v>210</v>
      </c>
      <c r="C90" s="2" t="s">
        <v>39</v>
      </c>
    </row>
    <row r="91" spans="1:3" x14ac:dyDescent="0.45">
      <c r="A91" s="4" t="s">
        <v>211</v>
      </c>
      <c r="B91" s="5" t="s">
        <v>212</v>
      </c>
      <c r="C91" s="2" t="s">
        <v>73</v>
      </c>
    </row>
    <row r="92" spans="1:3" x14ac:dyDescent="0.45">
      <c r="A92" s="4" t="s">
        <v>213</v>
      </c>
      <c r="B92" s="5" t="s">
        <v>214</v>
      </c>
      <c r="C92" s="2" t="s">
        <v>73</v>
      </c>
    </row>
    <row r="93" spans="1:3" x14ac:dyDescent="0.45">
      <c r="A93" s="4" t="s">
        <v>215</v>
      </c>
      <c r="B93" s="5" t="s">
        <v>216</v>
      </c>
      <c r="C93" s="2" t="s">
        <v>184</v>
      </c>
    </row>
    <row r="94" spans="1:3" x14ac:dyDescent="0.45">
      <c r="A94" s="4" t="s">
        <v>217</v>
      </c>
      <c r="B94" s="5" t="s">
        <v>218</v>
      </c>
      <c r="C94" s="2" t="s">
        <v>184</v>
      </c>
    </row>
    <row r="95" spans="1:3" x14ac:dyDescent="0.45">
      <c r="A95" s="4" t="s">
        <v>219</v>
      </c>
      <c r="B95" s="5" t="s">
        <v>220</v>
      </c>
      <c r="C95" s="2" t="s">
        <v>184</v>
      </c>
    </row>
    <row r="96" spans="1:3" x14ac:dyDescent="0.45">
      <c r="A96" s="4" t="s">
        <v>221</v>
      </c>
      <c r="B96" s="5" t="s">
        <v>222</v>
      </c>
      <c r="C96" s="2" t="s">
        <v>184</v>
      </c>
    </row>
    <row r="97" spans="1:3" x14ac:dyDescent="0.45">
      <c r="A97" s="4" t="s">
        <v>223</v>
      </c>
      <c r="B97" s="5" t="s">
        <v>224</v>
      </c>
      <c r="C97" s="2" t="s">
        <v>184</v>
      </c>
    </row>
    <row r="98" spans="1:3" x14ac:dyDescent="0.45">
      <c r="A98" s="10" t="s">
        <v>225</v>
      </c>
      <c r="B98" s="11" t="s">
        <v>226</v>
      </c>
      <c r="C98" s="11" t="s">
        <v>227</v>
      </c>
    </row>
    <row r="99" spans="1:3" x14ac:dyDescent="0.45">
      <c r="A99" s="10" t="s">
        <v>228</v>
      </c>
      <c r="B99" s="11" t="s">
        <v>229</v>
      </c>
      <c r="C99" s="11" t="s">
        <v>230</v>
      </c>
    </row>
    <row r="100" spans="1:3" x14ac:dyDescent="0.45">
      <c r="A100" s="10" t="s">
        <v>231</v>
      </c>
      <c r="B100" s="11" t="s">
        <v>232</v>
      </c>
      <c r="C100" s="11" t="s">
        <v>233</v>
      </c>
    </row>
    <row r="101" spans="1:3" x14ac:dyDescent="0.45">
      <c r="A101" s="10" t="s">
        <v>234</v>
      </c>
      <c r="B101" s="11" t="s">
        <v>235</v>
      </c>
      <c r="C101" s="11" t="s">
        <v>236</v>
      </c>
    </row>
    <row r="102" spans="1:3" x14ac:dyDescent="0.45">
      <c r="A102" s="10" t="s">
        <v>237</v>
      </c>
      <c r="B102" s="11" t="s">
        <v>238</v>
      </c>
      <c r="C102" s="11" t="s">
        <v>239</v>
      </c>
    </row>
    <row r="103" spans="1:3" x14ac:dyDescent="0.45">
      <c r="A103" s="10" t="s">
        <v>240</v>
      </c>
      <c r="B103" s="11" t="s">
        <v>241</v>
      </c>
      <c r="C103" s="11" t="s">
        <v>242</v>
      </c>
    </row>
    <row r="104" spans="1:3" x14ac:dyDescent="0.45">
      <c r="A104" s="12" t="s">
        <v>243</v>
      </c>
      <c r="B104" s="2" t="s">
        <v>244</v>
      </c>
      <c r="C104" s="2" t="s">
        <v>245</v>
      </c>
    </row>
  </sheetData>
  <autoFilter ref="A1:C10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" sqref="G5"/>
    </sheetView>
  </sheetViews>
  <sheetFormatPr baseColWidth="10" defaultRowHeight="14.25" x14ac:dyDescent="0.45"/>
  <cols>
    <col min="1" max="1" width="14.19921875" bestFit="1" customWidth="1"/>
    <col min="2" max="2" width="4.796875" customWidth="1"/>
    <col min="3" max="3" width="27.3984375" customWidth="1"/>
    <col min="4" max="4" width="4.46484375" customWidth="1"/>
    <col min="5" max="5" width="20.19921875" customWidth="1"/>
    <col min="6" max="6" width="3.265625" customWidth="1"/>
  </cols>
  <sheetData>
    <row r="1" spans="1:7" x14ac:dyDescent="0.45">
      <c r="A1" t="s">
        <v>3</v>
      </c>
      <c r="C1" t="s">
        <v>12</v>
      </c>
      <c r="E1" t="s">
        <v>251</v>
      </c>
      <c r="G1" t="s">
        <v>262</v>
      </c>
    </row>
    <row r="2" spans="1:7" x14ac:dyDescent="0.45">
      <c r="A2" t="s">
        <v>4</v>
      </c>
      <c r="C2" t="s">
        <v>256</v>
      </c>
      <c r="E2" t="s">
        <v>252</v>
      </c>
      <c r="G2" t="s">
        <v>263</v>
      </c>
    </row>
    <row r="3" spans="1:7" x14ac:dyDescent="0.45">
      <c r="A3" t="s">
        <v>5</v>
      </c>
      <c r="C3" t="s">
        <v>257</v>
      </c>
      <c r="E3" t="s">
        <v>253</v>
      </c>
      <c r="G3" t="s">
        <v>264</v>
      </c>
    </row>
    <row r="4" spans="1:7" x14ac:dyDescent="0.45">
      <c r="A4" t="s">
        <v>6</v>
      </c>
      <c r="C4" t="s">
        <v>258</v>
      </c>
      <c r="E4" t="s">
        <v>254</v>
      </c>
      <c r="G4" t="s">
        <v>265</v>
      </c>
    </row>
    <row r="5" spans="1:7" x14ac:dyDescent="0.45">
      <c r="A5" t="s">
        <v>7</v>
      </c>
      <c r="C5" t="s">
        <v>13</v>
      </c>
    </row>
    <row r="6" spans="1:7" x14ac:dyDescent="0.45">
      <c r="C6" t="s">
        <v>259</v>
      </c>
    </row>
    <row r="7" spans="1:7" x14ac:dyDescent="0.45">
      <c r="C7" t="s">
        <v>260</v>
      </c>
    </row>
    <row r="8" spans="1:7" x14ac:dyDescent="0.45">
      <c r="C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18" sqref="D18"/>
    </sheetView>
  </sheetViews>
  <sheetFormatPr baseColWidth="10" defaultRowHeight="13.15" x14ac:dyDescent="0.45"/>
  <cols>
    <col min="1" max="1" width="8.33203125" style="13" customWidth="1"/>
    <col min="2" max="2" width="27.3984375" style="15" bestFit="1" customWidth="1"/>
    <col min="3" max="3" width="15.1328125" style="15" customWidth="1"/>
    <col min="4" max="4" width="18.19921875" style="15" customWidth="1"/>
    <col min="5" max="6" width="11.265625" style="13" customWidth="1"/>
    <col min="7" max="8" width="18.19921875" style="13" customWidth="1"/>
    <col min="9" max="9" width="20.59765625" style="15" customWidth="1"/>
    <col min="10" max="10" width="32.1328125" style="15" customWidth="1"/>
    <col min="11" max="11" width="10.59765625" style="15" customWidth="1"/>
    <col min="12" max="12" width="32.1328125" style="15" customWidth="1"/>
    <col min="13" max="13" width="24.6640625" style="15" customWidth="1"/>
    <col min="14" max="15" width="10.6640625" style="13"/>
    <col min="16" max="16" width="12.59765625" style="14" customWidth="1"/>
    <col min="17" max="17" width="10.6640625" style="19"/>
    <col min="18" max="16384" width="10.6640625" style="15"/>
  </cols>
  <sheetData>
    <row r="1" spans="1:17" s="13" customFormat="1" ht="65.650000000000006" x14ac:dyDescent="0.45">
      <c r="A1" s="13" t="s">
        <v>0</v>
      </c>
      <c r="B1" s="13" t="s">
        <v>1</v>
      </c>
      <c r="C1" s="13" t="s">
        <v>250</v>
      </c>
      <c r="D1" s="13" t="s">
        <v>15</v>
      </c>
      <c r="E1" s="13" t="s">
        <v>16</v>
      </c>
      <c r="F1" s="13" t="s">
        <v>246</v>
      </c>
      <c r="G1" s="13" t="s">
        <v>247</v>
      </c>
      <c r="H1" s="13" t="s">
        <v>248</v>
      </c>
      <c r="I1" s="13" t="s">
        <v>255</v>
      </c>
      <c r="J1" s="13" t="s">
        <v>266</v>
      </c>
      <c r="K1" s="13" t="s">
        <v>8</v>
      </c>
      <c r="L1" s="13" t="s">
        <v>249</v>
      </c>
      <c r="M1" s="13" t="s">
        <v>261</v>
      </c>
      <c r="N1" s="13" t="s">
        <v>9</v>
      </c>
      <c r="O1" s="13" t="s">
        <v>2</v>
      </c>
      <c r="P1" s="14" t="s">
        <v>10</v>
      </c>
      <c r="Q1" s="19" t="s">
        <v>11</v>
      </c>
    </row>
    <row r="2" spans="1:17" x14ac:dyDescent="0.45">
      <c r="A2" s="13">
        <v>1</v>
      </c>
      <c r="C2" s="17"/>
      <c r="F2" s="16" t="str">
        <f>IF(LEFT(E2,2)="97",LEFT(E2,3),LEFT(E2,2))</f>
        <v/>
      </c>
      <c r="G2" s="16" t="e">
        <f>VLOOKUP(F2,'data région-dpt'!$A$1:$C$104,2,FALSE)</f>
        <v>#N/A</v>
      </c>
      <c r="H2" s="16" t="e">
        <f>VLOOKUP(F2,'data région-dpt'!$A$1:$C$104,3,FALSE)</f>
        <v>#N/A</v>
      </c>
      <c r="I2" s="17"/>
      <c r="K2" s="17"/>
      <c r="M2" s="17"/>
      <c r="P2" s="18">
        <f>300*Tableau1[[#This Row],[Nb animations proposées (/demi-journée)]]</f>
        <v>0</v>
      </c>
      <c r="Q2" s="20" t="e">
        <f>Tableau1[[#This Row],[Nb enfants bénéficiaires]]/Tableau1[[#This Row],[Nb animations proposées (/demi-journée)]]</f>
        <v>#DIV/0!</v>
      </c>
    </row>
    <row r="3" spans="1:17" x14ac:dyDescent="0.45">
      <c r="A3" s="13">
        <v>2</v>
      </c>
      <c r="C3" s="17"/>
      <c r="F3" s="16" t="str">
        <f t="shared" ref="F3:F39" si="0">IF(LEFT(E3,2)="97",LEFT(E3,3),LEFT(E3,2))</f>
        <v/>
      </c>
      <c r="G3" s="16" t="e">
        <f>VLOOKUP(F3,'data région-dpt'!$A$1:$C$104,2,FALSE)</f>
        <v>#N/A</v>
      </c>
      <c r="H3" s="16" t="e">
        <f>VLOOKUP(F3,'data région-dpt'!$A$1:$C$104,3,FALSE)</f>
        <v>#N/A</v>
      </c>
      <c r="I3" s="17"/>
      <c r="K3" s="17"/>
      <c r="M3" s="17"/>
      <c r="P3" s="18">
        <f>300*Tableau1[[#This Row],[Nb animations proposées (/demi-journée)]]</f>
        <v>0</v>
      </c>
      <c r="Q3" s="20" t="e">
        <f>Tableau1[[#This Row],[Nb enfants bénéficiaires]]/Tableau1[[#This Row],[Nb animations proposées (/demi-journée)]]</f>
        <v>#DIV/0!</v>
      </c>
    </row>
    <row r="4" spans="1:17" x14ac:dyDescent="0.45">
      <c r="A4" s="13">
        <v>3</v>
      </c>
      <c r="C4" s="17"/>
      <c r="F4" s="16" t="str">
        <f t="shared" si="0"/>
        <v/>
      </c>
      <c r="G4" s="16" t="e">
        <f>VLOOKUP(F4,'data région-dpt'!$A$1:$C$104,2,FALSE)</f>
        <v>#N/A</v>
      </c>
      <c r="H4" s="16" t="e">
        <f>VLOOKUP(F4,'data région-dpt'!$A$1:$C$104,3,FALSE)</f>
        <v>#N/A</v>
      </c>
      <c r="I4" s="17"/>
      <c r="K4" s="17"/>
      <c r="M4" s="17"/>
      <c r="P4" s="18">
        <f>300*Tableau1[[#This Row],[Nb animations proposées (/demi-journée)]]</f>
        <v>0</v>
      </c>
      <c r="Q4" s="20" t="e">
        <f>Tableau1[[#This Row],[Nb enfants bénéficiaires]]/Tableau1[[#This Row],[Nb animations proposées (/demi-journée)]]</f>
        <v>#DIV/0!</v>
      </c>
    </row>
    <row r="5" spans="1:17" x14ac:dyDescent="0.45">
      <c r="A5" s="13">
        <v>4</v>
      </c>
      <c r="C5" s="17"/>
      <c r="F5" s="16" t="str">
        <f t="shared" si="0"/>
        <v/>
      </c>
      <c r="G5" s="16" t="e">
        <f>VLOOKUP(F5,'data région-dpt'!$A$1:$C$104,2,FALSE)</f>
        <v>#N/A</v>
      </c>
      <c r="H5" s="16" t="e">
        <f>VLOOKUP(F5,'data région-dpt'!$A$1:$C$104,3,FALSE)</f>
        <v>#N/A</v>
      </c>
      <c r="I5" s="17"/>
      <c r="K5" s="17"/>
      <c r="M5" s="17"/>
      <c r="P5" s="18">
        <f>300*Tableau1[[#This Row],[Nb animations proposées (/demi-journée)]]</f>
        <v>0</v>
      </c>
      <c r="Q5" s="20" t="e">
        <f>Tableau1[[#This Row],[Nb enfants bénéficiaires]]/Tableau1[[#This Row],[Nb animations proposées (/demi-journée)]]</f>
        <v>#DIV/0!</v>
      </c>
    </row>
    <row r="6" spans="1:17" x14ac:dyDescent="0.45">
      <c r="A6" s="13">
        <v>5</v>
      </c>
      <c r="C6" s="17"/>
      <c r="F6" s="16" t="str">
        <f t="shared" si="0"/>
        <v/>
      </c>
      <c r="G6" s="16" t="e">
        <f>VLOOKUP(F6,'data région-dpt'!$A$1:$C$104,2,FALSE)</f>
        <v>#N/A</v>
      </c>
      <c r="H6" s="16" t="e">
        <f>VLOOKUP(F6,'data région-dpt'!$A$1:$C$104,3,FALSE)</f>
        <v>#N/A</v>
      </c>
      <c r="I6" s="17"/>
      <c r="K6" s="17"/>
      <c r="M6" s="17"/>
      <c r="P6" s="18">
        <f>300*Tableau1[[#This Row],[Nb animations proposées (/demi-journée)]]</f>
        <v>0</v>
      </c>
      <c r="Q6" s="20" t="e">
        <f>Tableau1[[#This Row],[Nb enfants bénéficiaires]]/Tableau1[[#This Row],[Nb animations proposées (/demi-journée)]]</f>
        <v>#DIV/0!</v>
      </c>
    </row>
    <row r="7" spans="1:17" x14ac:dyDescent="0.45">
      <c r="A7" s="13">
        <v>6</v>
      </c>
      <c r="C7" s="17"/>
      <c r="F7" s="16" t="str">
        <f t="shared" si="0"/>
        <v/>
      </c>
      <c r="G7" s="16" t="e">
        <f>VLOOKUP(F7,'data région-dpt'!$A$1:$C$104,2,FALSE)</f>
        <v>#N/A</v>
      </c>
      <c r="H7" s="16" t="e">
        <f>VLOOKUP(F7,'data région-dpt'!$A$1:$C$104,3,FALSE)</f>
        <v>#N/A</v>
      </c>
      <c r="I7" s="17"/>
      <c r="K7" s="17"/>
      <c r="M7" s="17"/>
      <c r="P7" s="18">
        <f>300*Tableau1[[#This Row],[Nb animations proposées (/demi-journée)]]</f>
        <v>0</v>
      </c>
      <c r="Q7" s="20" t="e">
        <f>Tableau1[[#This Row],[Nb enfants bénéficiaires]]/Tableau1[[#This Row],[Nb animations proposées (/demi-journée)]]</f>
        <v>#DIV/0!</v>
      </c>
    </row>
    <row r="8" spans="1:17" x14ac:dyDescent="0.45">
      <c r="A8" s="13">
        <v>7</v>
      </c>
      <c r="C8" s="17"/>
      <c r="F8" s="16" t="str">
        <f t="shared" si="0"/>
        <v/>
      </c>
      <c r="G8" s="16" t="e">
        <f>VLOOKUP(F8,'data région-dpt'!$A$1:$C$104,2,FALSE)</f>
        <v>#N/A</v>
      </c>
      <c r="H8" s="16" t="e">
        <f>VLOOKUP(F8,'data région-dpt'!$A$1:$C$104,3,FALSE)</f>
        <v>#N/A</v>
      </c>
      <c r="I8" s="17"/>
      <c r="K8" s="17"/>
      <c r="M8" s="17"/>
      <c r="P8" s="18">
        <f>300*Tableau1[[#This Row],[Nb animations proposées (/demi-journée)]]</f>
        <v>0</v>
      </c>
      <c r="Q8" s="20" t="e">
        <f>Tableau1[[#This Row],[Nb enfants bénéficiaires]]/Tableau1[[#This Row],[Nb animations proposées (/demi-journée)]]</f>
        <v>#DIV/0!</v>
      </c>
    </row>
    <row r="9" spans="1:17" x14ac:dyDescent="0.45">
      <c r="A9" s="13">
        <v>8</v>
      </c>
      <c r="C9" s="17"/>
      <c r="F9" s="16" t="str">
        <f t="shared" si="0"/>
        <v/>
      </c>
      <c r="G9" s="16" t="e">
        <f>VLOOKUP(F9,'data région-dpt'!$A$1:$C$104,2,FALSE)</f>
        <v>#N/A</v>
      </c>
      <c r="H9" s="16" t="e">
        <f>VLOOKUP(F9,'data région-dpt'!$A$1:$C$104,3,FALSE)</f>
        <v>#N/A</v>
      </c>
      <c r="I9" s="17"/>
      <c r="K9" s="17"/>
      <c r="M9" s="17"/>
      <c r="P9" s="18">
        <f>300*Tableau1[[#This Row],[Nb animations proposées (/demi-journée)]]</f>
        <v>0</v>
      </c>
      <c r="Q9" s="20" t="e">
        <f>Tableau1[[#This Row],[Nb enfants bénéficiaires]]/Tableau1[[#This Row],[Nb animations proposées (/demi-journée)]]</f>
        <v>#DIV/0!</v>
      </c>
    </row>
    <row r="10" spans="1:17" x14ac:dyDescent="0.45">
      <c r="A10" s="13">
        <v>9</v>
      </c>
      <c r="C10" s="17"/>
      <c r="F10" s="16" t="str">
        <f t="shared" si="0"/>
        <v/>
      </c>
      <c r="G10" s="16" t="e">
        <f>VLOOKUP(F10,'data région-dpt'!$A$1:$C$104,2,FALSE)</f>
        <v>#N/A</v>
      </c>
      <c r="H10" s="16" t="e">
        <f>VLOOKUP(F10,'data région-dpt'!$A$1:$C$104,3,FALSE)</f>
        <v>#N/A</v>
      </c>
      <c r="I10" s="17"/>
      <c r="K10" s="17"/>
      <c r="M10" s="17"/>
      <c r="P10" s="18">
        <f>300*Tableau1[[#This Row],[Nb animations proposées (/demi-journée)]]</f>
        <v>0</v>
      </c>
      <c r="Q10" s="20" t="e">
        <f>Tableau1[[#This Row],[Nb enfants bénéficiaires]]/Tableau1[[#This Row],[Nb animations proposées (/demi-journée)]]</f>
        <v>#DIV/0!</v>
      </c>
    </row>
    <row r="11" spans="1:17" x14ac:dyDescent="0.45">
      <c r="A11" s="13">
        <v>10</v>
      </c>
      <c r="C11" s="17"/>
      <c r="F11" s="16" t="str">
        <f t="shared" si="0"/>
        <v/>
      </c>
      <c r="G11" s="16" t="e">
        <f>VLOOKUP(F11,'data région-dpt'!$A$1:$C$104,2,FALSE)</f>
        <v>#N/A</v>
      </c>
      <c r="H11" s="16" t="e">
        <f>VLOOKUP(F11,'data région-dpt'!$A$1:$C$104,3,FALSE)</f>
        <v>#N/A</v>
      </c>
      <c r="I11" s="17"/>
      <c r="K11" s="17"/>
      <c r="M11" s="17"/>
      <c r="P11" s="18">
        <f>300*Tableau1[[#This Row],[Nb animations proposées (/demi-journée)]]</f>
        <v>0</v>
      </c>
      <c r="Q11" s="20" t="e">
        <f>Tableau1[[#This Row],[Nb enfants bénéficiaires]]/Tableau1[[#This Row],[Nb animations proposées (/demi-journée)]]</f>
        <v>#DIV/0!</v>
      </c>
    </row>
    <row r="12" spans="1:17" x14ac:dyDescent="0.45">
      <c r="A12" s="13">
        <v>11</v>
      </c>
      <c r="C12" s="17"/>
      <c r="F12" s="16" t="str">
        <f t="shared" si="0"/>
        <v/>
      </c>
      <c r="G12" s="16" t="e">
        <f>VLOOKUP(F12,'data région-dpt'!$A$1:$C$104,2,FALSE)</f>
        <v>#N/A</v>
      </c>
      <c r="H12" s="16" t="e">
        <f>VLOOKUP(F12,'data région-dpt'!$A$1:$C$104,3,FALSE)</f>
        <v>#N/A</v>
      </c>
      <c r="I12" s="17"/>
      <c r="K12" s="17"/>
      <c r="M12" s="17"/>
      <c r="P12" s="18">
        <f>300*Tableau1[[#This Row],[Nb animations proposées (/demi-journée)]]</f>
        <v>0</v>
      </c>
      <c r="Q12" s="20" t="e">
        <f>Tableau1[[#This Row],[Nb enfants bénéficiaires]]/Tableau1[[#This Row],[Nb animations proposées (/demi-journée)]]</f>
        <v>#DIV/0!</v>
      </c>
    </row>
    <row r="13" spans="1:17" x14ac:dyDescent="0.45">
      <c r="A13" s="13">
        <v>12</v>
      </c>
      <c r="C13" s="17"/>
      <c r="F13" s="16" t="str">
        <f t="shared" si="0"/>
        <v/>
      </c>
      <c r="G13" s="16" t="e">
        <f>VLOOKUP(F13,'data région-dpt'!$A$1:$C$104,2,FALSE)</f>
        <v>#N/A</v>
      </c>
      <c r="H13" s="16" t="e">
        <f>VLOOKUP(F13,'data région-dpt'!$A$1:$C$104,3,FALSE)</f>
        <v>#N/A</v>
      </c>
      <c r="I13" s="17"/>
      <c r="K13" s="17"/>
      <c r="M13" s="17"/>
      <c r="P13" s="18">
        <f>300*Tableau1[[#This Row],[Nb animations proposées (/demi-journée)]]</f>
        <v>0</v>
      </c>
      <c r="Q13" s="20" t="e">
        <f>Tableau1[[#This Row],[Nb enfants bénéficiaires]]/Tableau1[[#This Row],[Nb animations proposées (/demi-journée)]]</f>
        <v>#DIV/0!</v>
      </c>
    </row>
    <row r="14" spans="1:17" x14ac:dyDescent="0.45">
      <c r="A14" s="13">
        <v>13</v>
      </c>
      <c r="C14" s="17"/>
      <c r="F14" s="16" t="str">
        <f t="shared" si="0"/>
        <v/>
      </c>
      <c r="G14" s="16" t="e">
        <f>VLOOKUP(F14,'data région-dpt'!$A$1:$C$104,2,FALSE)</f>
        <v>#N/A</v>
      </c>
      <c r="H14" s="16" t="e">
        <f>VLOOKUP(F14,'data région-dpt'!$A$1:$C$104,3,FALSE)</f>
        <v>#N/A</v>
      </c>
      <c r="I14" s="17"/>
      <c r="K14" s="17"/>
      <c r="M14" s="17"/>
      <c r="P14" s="18">
        <f>300*Tableau1[[#This Row],[Nb animations proposées (/demi-journée)]]</f>
        <v>0</v>
      </c>
      <c r="Q14" s="20" t="e">
        <f>Tableau1[[#This Row],[Nb enfants bénéficiaires]]/Tableau1[[#This Row],[Nb animations proposées (/demi-journée)]]</f>
        <v>#DIV/0!</v>
      </c>
    </row>
    <row r="15" spans="1:17" x14ac:dyDescent="0.45">
      <c r="A15" s="13">
        <v>14</v>
      </c>
      <c r="C15" s="17"/>
      <c r="F15" s="16" t="str">
        <f t="shared" si="0"/>
        <v/>
      </c>
      <c r="G15" s="16" t="e">
        <f>VLOOKUP(F15,'data région-dpt'!$A$1:$C$104,2,FALSE)</f>
        <v>#N/A</v>
      </c>
      <c r="H15" s="16" t="e">
        <f>VLOOKUP(F15,'data région-dpt'!$A$1:$C$104,3,FALSE)</f>
        <v>#N/A</v>
      </c>
      <c r="I15" s="17"/>
      <c r="K15" s="17"/>
      <c r="M15" s="17"/>
      <c r="P15" s="18">
        <f>300*Tableau1[[#This Row],[Nb animations proposées (/demi-journée)]]</f>
        <v>0</v>
      </c>
      <c r="Q15" s="20" t="e">
        <f>Tableau1[[#This Row],[Nb enfants bénéficiaires]]/Tableau1[[#This Row],[Nb animations proposées (/demi-journée)]]</f>
        <v>#DIV/0!</v>
      </c>
    </row>
    <row r="16" spans="1:17" x14ac:dyDescent="0.45">
      <c r="A16" s="13">
        <v>15</v>
      </c>
      <c r="C16" s="17"/>
      <c r="F16" s="16" t="str">
        <f t="shared" si="0"/>
        <v/>
      </c>
      <c r="G16" s="16" t="e">
        <f>VLOOKUP(F16,'data région-dpt'!$A$1:$C$104,2,FALSE)</f>
        <v>#N/A</v>
      </c>
      <c r="H16" s="16" t="e">
        <f>VLOOKUP(F16,'data région-dpt'!$A$1:$C$104,3,FALSE)</f>
        <v>#N/A</v>
      </c>
      <c r="I16" s="17"/>
      <c r="K16" s="17"/>
      <c r="M16" s="17"/>
      <c r="P16" s="18">
        <f>300*Tableau1[[#This Row],[Nb animations proposées (/demi-journée)]]</f>
        <v>0</v>
      </c>
      <c r="Q16" s="20" t="e">
        <f>Tableau1[[#This Row],[Nb enfants bénéficiaires]]/Tableau1[[#This Row],[Nb animations proposées (/demi-journée)]]</f>
        <v>#DIV/0!</v>
      </c>
    </row>
    <row r="17" spans="1:17" x14ac:dyDescent="0.45">
      <c r="A17" s="13">
        <v>16</v>
      </c>
      <c r="C17" s="17"/>
      <c r="F17" s="16" t="str">
        <f t="shared" si="0"/>
        <v/>
      </c>
      <c r="G17" s="16" t="e">
        <f>VLOOKUP(F17,'data région-dpt'!$A$1:$C$104,2,FALSE)</f>
        <v>#N/A</v>
      </c>
      <c r="H17" s="16" t="e">
        <f>VLOOKUP(F17,'data région-dpt'!$A$1:$C$104,3,FALSE)</f>
        <v>#N/A</v>
      </c>
      <c r="I17" s="17"/>
      <c r="K17" s="17"/>
      <c r="M17" s="17"/>
      <c r="P17" s="18">
        <f>300*Tableau1[[#This Row],[Nb animations proposées (/demi-journée)]]</f>
        <v>0</v>
      </c>
      <c r="Q17" s="20" t="e">
        <f>Tableau1[[#This Row],[Nb enfants bénéficiaires]]/Tableau1[[#This Row],[Nb animations proposées (/demi-journée)]]</f>
        <v>#DIV/0!</v>
      </c>
    </row>
    <row r="18" spans="1:17" x14ac:dyDescent="0.45">
      <c r="A18" s="13">
        <v>17</v>
      </c>
      <c r="C18" s="17"/>
      <c r="F18" s="16" t="str">
        <f t="shared" si="0"/>
        <v/>
      </c>
      <c r="G18" s="16" t="e">
        <f>VLOOKUP(F18,'data région-dpt'!$A$1:$C$104,2,FALSE)</f>
        <v>#N/A</v>
      </c>
      <c r="H18" s="16" t="e">
        <f>VLOOKUP(F18,'data région-dpt'!$A$1:$C$104,3,FALSE)</f>
        <v>#N/A</v>
      </c>
      <c r="I18" s="17"/>
      <c r="K18" s="17"/>
      <c r="M18" s="17"/>
      <c r="P18" s="18">
        <f>300*Tableau1[[#This Row],[Nb animations proposées (/demi-journée)]]</f>
        <v>0</v>
      </c>
      <c r="Q18" s="20" t="e">
        <f>Tableau1[[#This Row],[Nb enfants bénéficiaires]]/Tableau1[[#This Row],[Nb animations proposées (/demi-journée)]]</f>
        <v>#DIV/0!</v>
      </c>
    </row>
    <row r="19" spans="1:17" x14ac:dyDescent="0.45">
      <c r="A19" s="13">
        <v>18</v>
      </c>
      <c r="C19" s="17"/>
      <c r="F19" s="16" t="str">
        <f t="shared" si="0"/>
        <v/>
      </c>
      <c r="G19" s="16" t="e">
        <f>VLOOKUP(F19,'data région-dpt'!$A$1:$C$104,2,FALSE)</f>
        <v>#N/A</v>
      </c>
      <c r="H19" s="16" t="e">
        <f>VLOOKUP(F19,'data région-dpt'!$A$1:$C$104,3,FALSE)</f>
        <v>#N/A</v>
      </c>
      <c r="I19" s="17"/>
      <c r="K19" s="17"/>
      <c r="M19" s="17"/>
      <c r="P19" s="18">
        <f>300*Tableau1[[#This Row],[Nb animations proposées (/demi-journée)]]</f>
        <v>0</v>
      </c>
      <c r="Q19" s="20" t="e">
        <f>Tableau1[[#This Row],[Nb enfants bénéficiaires]]/Tableau1[[#This Row],[Nb animations proposées (/demi-journée)]]</f>
        <v>#DIV/0!</v>
      </c>
    </row>
    <row r="20" spans="1:17" x14ac:dyDescent="0.45">
      <c r="A20" s="13">
        <v>19</v>
      </c>
      <c r="C20" s="17"/>
      <c r="F20" s="16" t="str">
        <f t="shared" si="0"/>
        <v/>
      </c>
      <c r="G20" s="16" t="e">
        <f>VLOOKUP(F20,'data région-dpt'!$A$1:$C$104,2,FALSE)</f>
        <v>#N/A</v>
      </c>
      <c r="H20" s="16" t="e">
        <f>VLOOKUP(F20,'data région-dpt'!$A$1:$C$104,3,FALSE)</f>
        <v>#N/A</v>
      </c>
      <c r="I20" s="17"/>
      <c r="K20" s="17"/>
      <c r="M20" s="17"/>
      <c r="P20" s="18">
        <f>300*Tableau1[[#This Row],[Nb animations proposées (/demi-journée)]]</f>
        <v>0</v>
      </c>
      <c r="Q20" s="20" t="e">
        <f>Tableau1[[#This Row],[Nb enfants bénéficiaires]]/Tableau1[[#This Row],[Nb animations proposées (/demi-journée)]]</f>
        <v>#DIV/0!</v>
      </c>
    </row>
    <row r="21" spans="1:17" x14ac:dyDescent="0.45">
      <c r="A21" s="13">
        <v>20</v>
      </c>
      <c r="C21" s="17"/>
      <c r="F21" s="16" t="str">
        <f t="shared" si="0"/>
        <v/>
      </c>
      <c r="G21" s="16" t="e">
        <f>VLOOKUP(F21,'data région-dpt'!$A$1:$C$104,2,FALSE)</f>
        <v>#N/A</v>
      </c>
      <c r="H21" s="16" t="e">
        <f>VLOOKUP(F21,'data région-dpt'!$A$1:$C$104,3,FALSE)</f>
        <v>#N/A</v>
      </c>
      <c r="I21" s="17"/>
      <c r="K21" s="17"/>
      <c r="M21" s="17"/>
      <c r="P21" s="18">
        <f>300*Tableau1[[#This Row],[Nb animations proposées (/demi-journée)]]</f>
        <v>0</v>
      </c>
      <c r="Q21" s="20" t="e">
        <f>Tableau1[[#This Row],[Nb enfants bénéficiaires]]/Tableau1[[#This Row],[Nb animations proposées (/demi-journée)]]</f>
        <v>#DIV/0!</v>
      </c>
    </row>
    <row r="22" spans="1:17" x14ac:dyDescent="0.45">
      <c r="A22" s="13">
        <v>21</v>
      </c>
      <c r="C22" s="17"/>
      <c r="F22" s="16" t="str">
        <f t="shared" si="0"/>
        <v/>
      </c>
      <c r="G22" s="16" t="e">
        <f>VLOOKUP(F22,'data région-dpt'!$A$1:$C$104,2,FALSE)</f>
        <v>#N/A</v>
      </c>
      <c r="H22" s="16" t="e">
        <f>VLOOKUP(F22,'data région-dpt'!$A$1:$C$104,3,FALSE)</f>
        <v>#N/A</v>
      </c>
      <c r="I22" s="17"/>
      <c r="K22" s="17"/>
      <c r="M22" s="17"/>
      <c r="P22" s="18">
        <f>300*Tableau1[[#This Row],[Nb animations proposées (/demi-journée)]]</f>
        <v>0</v>
      </c>
      <c r="Q22" s="20" t="e">
        <f>Tableau1[[#This Row],[Nb enfants bénéficiaires]]/Tableau1[[#This Row],[Nb animations proposées (/demi-journée)]]</f>
        <v>#DIV/0!</v>
      </c>
    </row>
    <row r="23" spans="1:17" x14ac:dyDescent="0.45">
      <c r="A23" s="13">
        <v>22</v>
      </c>
      <c r="C23" s="17"/>
      <c r="F23" s="16" t="str">
        <f t="shared" si="0"/>
        <v/>
      </c>
      <c r="G23" s="16" t="e">
        <f>VLOOKUP(F23,'data région-dpt'!$A$1:$C$104,2,FALSE)</f>
        <v>#N/A</v>
      </c>
      <c r="H23" s="16" t="e">
        <f>VLOOKUP(F23,'data région-dpt'!$A$1:$C$104,3,FALSE)</f>
        <v>#N/A</v>
      </c>
      <c r="I23" s="17"/>
      <c r="K23" s="17"/>
      <c r="M23" s="17"/>
      <c r="P23" s="18">
        <f>300*Tableau1[[#This Row],[Nb animations proposées (/demi-journée)]]</f>
        <v>0</v>
      </c>
      <c r="Q23" s="20" t="e">
        <f>Tableau1[[#This Row],[Nb enfants bénéficiaires]]/Tableau1[[#This Row],[Nb animations proposées (/demi-journée)]]</f>
        <v>#DIV/0!</v>
      </c>
    </row>
    <row r="24" spans="1:17" x14ac:dyDescent="0.45">
      <c r="A24" s="13">
        <v>23</v>
      </c>
      <c r="C24" s="17"/>
      <c r="F24" s="16" t="str">
        <f t="shared" si="0"/>
        <v/>
      </c>
      <c r="G24" s="16" t="e">
        <f>VLOOKUP(F24,'data région-dpt'!$A$1:$C$104,2,FALSE)</f>
        <v>#N/A</v>
      </c>
      <c r="H24" s="16" t="e">
        <f>VLOOKUP(F24,'data région-dpt'!$A$1:$C$104,3,FALSE)</f>
        <v>#N/A</v>
      </c>
      <c r="I24" s="17"/>
      <c r="K24" s="17"/>
      <c r="M24" s="17"/>
      <c r="P24" s="18">
        <f>300*Tableau1[[#This Row],[Nb animations proposées (/demi-journée)]]</f>
        <v>0</v>
      </c>
      <c r="Q24" s="20" t="e">
        <f>Tableau1[[#This Row],[Nb enfants bénéficiaires]]/Tableau1[[#This Row],[Nb animations proposées (/demi-journée)]]</f>
        <v>#DIV/0!</v>
      </c>
    </row>
    <row r="25" spans="1:17" x14ac:dyDescent="0.45">
      <c r="A25" s="13">
        <v>24</v>
      </c>
      <c r="C25" s="17"/>
      <c r="F25" s="16" t="str">
        <f t="shared" si="0"/>
        <v/>
      </c>
      <c r="G25" s="16" t="e">
        <f>VLOOKUP(F25,'data région-dpt'!$A$1:$C$104,2,FALSE)</f>
        <v>#N/A</v>
      </c>
      <c r="H25" s="16" t="e">
        <f>VLOOKUP(F25,'data région-dpt'!$A$1:$C$104,3,FALSE)</f>
        <v>#N/A</v>
      </c>
      <c r="I25" s="17"/>
      <c r="K25" s="17"/>
      <c r="M25" s="17"/>
      <c r="P25" s="18">
        <f>300*Tableau1[[#This Row],[Nb animations proposées (/demi-journée)]]</f>
        <v>0</v>
      </c>
      <c r="Q25" s="20" t="e">
        <f>Tableau1[[#This Row],[Nb enfants bénéficiaires]]/Tableau1[[#This Row],[Nb animations proposées (/demi-journée)]]</f>
        <v>#DIV/0!</v>
      </c>
    </row>
    <row r="26" spans="1:17" x14ac:dyDescent="0.45">
      <c r="A26" s="13">
        <v>25</v>
      </c>
      <c r="C26" s="17"/>
      <c r="F26" s="16" t="str">
        <f t="shared" si="0"/>
        <v/>
      </c>
      <c r="G26" s="16" t="e">
        <f>VLOOKUP(F26,'data région-dpt'!$A$1:$C$104,2,FALSE)</f>
        <v>#N/A</v>
      </c>
      <c r="H26" s="16" t="e">
        <f>VLOOKUP(F26,'data région-dpt'!$A$1:$C$104,3,FALSE)</f>
        <v>#N/A</v>
      </c>
      <c r="I26" s="17"/>
      <c r="K26" s="17"/>
      <c r="M26" s="17"/>
      <c r="P26" s="18">
        <f>300*Tableau1[[#This Row],[Nb animations proposées (/demi-journée)]]</f>
        <v>0</v>
      </c>
      <c r="Q26" s="20" t="e">
        <f>Tableau1[[#This Row],[Nb enfants bénéficiaires]]/Tableau1[[#This Row],[Nb animations proposées (/demi-journée)]]</f>
        <v>#DIV/0!</v>
      </c>
    </row>
    <row r="27" spans="1:17" x14ac:dyDescent="0.45">
      <c r="A27" s="13">
        <v>26</v>
      </c>
      <c r="C27" s="17"/>
      <c r="F27" s="16" t="str">
        <f t="shared" si="0"/>
        <v/>
      </c>
      <c r="G27" s="16" t="e">
        <f>VLOOKUP(F27,'data région-dpt'!$A$1:$C$104,2,FALSE)</f>
        <v>#N/A</v>
      </c>
      <c r="H27" s="16" t="e">
        <f>VLOOKUP(F27,'data région-dpt'!$A$1:$C$104,3,FALSE)</f>
        <v>#N/A</v>
      </c>
      <c r="I27" s="17"/>
      <c r="K27" s="17"/>
      <c r="M27" s="17"/>
      <c r="P27" s="18">
        <f>300*Tableau1[[#This Row],[Nb animations proposées (/demi-journée)]]</f>
        <v>0</v>
      </c>
      <c r="Q27" s="20" t="e">
        <f>Tableau1[[#This Row],[Nb enfants bénéficiaires]]/Tableau1[[#This Row],[Nb animations proposées (/demi-journée)]]</f>
        <v>#DIV/0!</v>
      </c>
    </row>
    <row r="28" spans="1:17" x14ac:dyDescent="0.45">
      <c r="A28" s="13">
        <v>27</v>
      </c>
      <c r="C28" s="17"/>
      <c r="F28" s="16" t="str">
        <f t="shared" si="0"/>
        <v/>
      </c>
      <c r="G28" s="16" t="e">
        <f>VLOOKUP(F28,'data région-dpt'!$A$1:$C$104,2,FALSE)</f>
        <v>#N/A</v>
      </c>
      <c r="H28" s="16" t="e">
        <f>VLOOKUP(F28,'data région-dpt'!$A$1:$C$104,3,FALSE)</f>
        <v>#N/A</v>
      </c>
      <c r="I28" s="17"/>
      <c r="K28" s="17"/>
      <c r="M28" s="17"/>
      <c r="P28" s="18">
        <f>300*Tableau1[[#This Row],[Nb animations proposées (/demi-journée)]]</f>
        <v>0</v>
      </c>
      <c r="Q28" s="20" t="e">
        <f>Tableau1[[#This Row],[Nb enfants bénéficiaires]]/Tableau1[[#This Row],[Nb animations proposées (/demi-journée)]]</f>
        <v>#DIV/0!</v>
      </c>
    </row>
    <row r="29" spans="1:17" x14ac:dyDescent="0.45">
      <c r="A29" s="13">
        <v>28</v>
      </c>
      <c r="C29" s="17"/>
      <c r="F29" s="16" t="str">
        <f t="shared" si="0"/>
        <v/>
      </c>
      <c r="G29" s="16" t="e">
        <f>VLOOKUP(F29,'data région-dpt'!$A$1:$C$104,2,FALSE)</f>
        <v>#N/A</v>
      </c>
      <c r="H29" s="16" t="e">
        <f>VLOOKUP(F29,'data région-dpt'!$A$1:$C$104,3,FALSE)</f>
        <v>#N/A</v>
      </c>
      <c r="I29" s="17"/>
      <c r="K29" s="17"/>
      <c r="M29" s="17"/>
      <c r="P29" s="18">
        <f>300*Tableau1[[#This Row],[Nb animations proposées (/demi-journée)]]</f>
        <v>0</v>
      </c>
      <c r="Q29" s="20" t="e">
        <f>Tableau1[[#This Row],[Nb enfants bénéficiaires]]/Tableau1[[#This Row],[Nb animations proposées (/demi-journée)]]</f>
        <v>#DIV/0!</v>
      </c>
    </row>
    <row r="30" spans="1:17" x14ac:dyDescent="0.45">
      <c r="A30" s="13">
        <v>29</v>
      </c>
      <c r="C30" s="17"/>
      <c r="F30" s="16" t="str">
        <f t="shared" si="0"/>
        <v/>
      </c>
      <c r="G30" s="16" t="e">
        <f>VLOOKUP(F30,'data région-dpt'!$A$1:$C$104,2,FALSE)</f>
        <v>#N/A</v>
      </c>
      <c r="H30" s="16" t="e">
        <f>VLOOKUP(F30,'data région-dpt'!$A$1:$C$104,3,FALSE)</f>
        <v>#N/A</v>
      </c>
      <c r="I30" s="17"/>
      <c r="K30" s="17"/>
      <c r="M30" s="17"/>
      <c r="P30" s="18">
        <f>300*Tableau1[[#This Row],[Nb animations proposées (/demi-journée)]]</f>
        <v>0</v>
      </c>
      <c r="Q30" s="20" t="e">
        <f>Tableau1[[#This Row],[Nb enfants bénéficiaires]]/Tableau1[[#This Row],[Nb animations proposées (/demi-journée)]]</f>
        <v>#DIV/0!</v>
      </c>
    </row>
    <row r="31" spans="1:17" x14ac:dyDescent="0.45">
      <c r="A31" s="13">
        <v>30</v>
      </c>
      <c r="C31" s="17"/>
      <c r="F31" s="16" t="str">
        <f t="shared" si="0"/>
        <v/>
      </c>
      <c r="G31" s="16" t="e">
        <f>VLOOKUP(F31,'data région-dpt'!$A$1:$C$104,2,FALSE)</f>
        <v>#N/A</v>
      </c>
      <c r="H31" s="16" t="e">
        <f>VLOOKUP(F31,'data région-dpt'!$A$1:$C$104,3,FALSE)</f>
        <v>#N/A</v>
      </c>
      <c r="I31" s="17"/>
      <c r="K31" s="17"/>
      <c r="M31" s="17"/>
      <c r="P31" s="18">
        <f>300*Tableau1[[#This Row],[Nb animations proposées (/demi-journée)]]</f>
        <v>0</v>
      </c>
      <c r="Q31" s="20" t="e">
        <f>Tableau1[[#This Row],[Nb enfants bénéficiaires]]/Tableau1[[#This Row],[Nb animations proposées (/demi-journée)]]</f>
        <v>#DIV/0!</v>
      </c>
    </row>
    <row r="32" spans="1:17" x14ac:dyDescent="0.45">
      <c r="A32" s="13">
        <v>31</v>
      </c>
      <c r="C32" s="17"/>
      <c r="F32" s="16" t="str">
        <f t="shared" si="0"/>
        <v/>
      </c>
      <c r="G32" s="16" t="e">
        <f>VLOOKUP(F32,'data région-dpt'!$A$1:$C$104,2,FALSE)</f>
        <v>#N/A</v>
      </c>
      <c r="H32" s="16" t="e">
        <f>VLOOKUP(F32,'data région-dpt'!$A$1:$C$104,3,FALSE)</f>
        <v>#N/A</v>
      </c>
      <c r="I32" s="17"/>
      <c r="K32" s="17"/>
      <c r="M32" s="17"/>
      <c r="P32" s="18">
        <f>300*Tableau1[[#This Row],[Nb animations proposées (/demi-journée)]]</f>
        <v>0</v>
      </c>
      <c r="Q32" s="20" t="e">
        <f>Tableau1[[#This Row],[Nb enfants bénéficiaires]]/Tableau1[[#This Row],[Nb animations proposées (/demi-journée)]]</f>
        <v>#DIV/0!</v>
      </c>
    </row>
    <row r="33" spans="1:17" x14ac:dyDescent="0.45">
      <c r="A33" s="13">
        <v>32</v>
      </c>
      <c r="C33" s="17"/>
      <c r="F33" s="16" t="str">
        <f t="shared" si="0"/>
        <v/>
      </c>
      <c r="G33" s="16" t="e">
        <f>VLOOKUP(F33,'data région-dpt'!$A$1:$C$104,2,FALSE)</f>
        <v>#N/A</v>
      </c>
      <c r="H33" s="16" t="e">
        <f>VLOOKUP(F33,'data région-dpt'!$A$1:$C$104,3,FALSE)</f>
        <v>#N/A</v>
      </c>
      <c r="I33" s="17"/>
      <c r="K33" s="17"/>
      <c r="M33" s="17"/>
      <c r="P33" s="18">
        <f>300*Tableau1[[#This Row],[Nb animations proposées (/demi-journée)]]</f>
        <v>0</v>
      </c>
      <c r="Q33" s="20" t="e">
        <f>Tableau1[[#This Row],[Nb enfants bénéficiaires]]/Tableau1[[#This Row],[Nb animations proposées (/demi-journée)]]</f>
        <v>#DIV/0!</v>
      </c>
    </row>
    <row r="34" spans="1:17" x14ac:dyDescent="0.45">
      <c r="A34" s="13">
        <v>33</v>
      </c>
      <c r="C34" s="17"/>
      <c r="F34" s="16" t="str">
        <f t="shared" si="0"/>
        <v/>
      </c>
      <c r="G34" s="16" t="e">
        <f>VLOOKUP(F34,'data région-dpt'!$A$1:$C$104,2,FALSE)</f>
        <v>#N/A</v>
      </c>
      <c r="H34" s="16" t="e">
        <f>VLOOKUP(F34,'data région-dpt'!$A$1:$C$104,3,FALSE)</f>
        <v>#N/A</v>
      </c>
      <c r="I34" s="17"/>
      <c r="K34" s="17"/>
      <c r="M34" s="17"/>
      <c r="P34" s="18">
        <f>300*Tableau1[[#This Row],[Nb animations proposées (/demi-journée)]]</f>
        <v>0</v>
      </c>
      <c r="Q34" s="20" t="e">
        <f>Tableau1[[#This Row],[Nb enfants bénéficiaires]]/Tableau1[[#This Row],[Nb animations proposées (/demi-journée)]]</f>
        <v>#DIV/0!</v>
      </c>
    </row>
    <row r="35" spans="1:17" x14ac:dyDescent="0.45">
      <c r="A35" s="13">
        <v>34</v>
      </c>
      <c r="C35" s="17"/>
      <c r="F35" s="16" t="str">
        <f t="shared" si="0"/>
        <v/>
      </c>
      <c r="G35" s="16" t="e">
        <f>VLOOKUP(F35,'data région-dpt'!$A$1:$C$104,2,FALSE)</f>
        <v>#N/A</v>
      </c>
      <c r="H35" s="16" t="e">
        <f>VLOOKUP(F35,'data région-dpt'!$A$1:$C$104,3,FALSE)</f>
        <v>#N/A</v>
      </c>
      <c r="I35" s="17"/>
      <c r="K35" s="17"/>
      <c r="M35" s="17"/>
      <c r="P35" s="18">
        <f>300*Tableau1[[#This Row],[Nb animations proposées (/demi-journée)]]</f>
        <v>0</v>
      </c>
      <c r="Q35" s="20" t="e">
        <f>Tableau1[[#This Row],[Nb enfants bénéficiaires]]/Tableau1[[#This Row],[Nb animations proposées (/demi-journée)]]</f>
        <v>#DIV/0!</v>
      </c>
    </row>
    <row r="36" spans="1:17" x14ac:dyDescent="0.45">
      <c r="A36" s="13">
        <v>35</v>
      </c>
      <c r="C36" s="17"/>
      <c r="F36" s="16" t="str">
        <f t="shared" si="0"/>
        <v/>
      </c>
      <c r="G36" s="16" t="e">
        <f>VLOOKUP(F36,'data région-dpt'!$A$1:$C$104,2,FALSE)</f>
        <v>#N/A</v>
      </c>
      <c r="H36" s="16" t="e">
        <f>VLOOKUP(F36,'data région-dpt'!$A$1:$C$104,3,FALSE)</f>
        <v>#N/A</v>
      </c>
      <c r="I36" s="17"/>
      <c r="K36" s="17"/>
      <c r="M36" s="17"/>
      <c r="P36" s="18">
        <f>300*Tableau1[[#This Row],[Nb animations proposées (/demi-journée)]]</f>
        <v>0</v>
      </c>
      <c r="Q36" s="20" t="e">
        <f>Tableau1[[#This Row],[Nb enfants bénéficiaires]]/Tableau1[[#This Row],[Nb animations proposées (/demi-journée)]]</f>
        <v>#DIV/0!</v>
      </c>
    </row>
    <row r="37" spans="1:17" x14ac:dyDescent="0.45">
      <c r="A37" s="13">
        <v>36</v>
      </c>
      <c r="C37" s="17"/>
      <c r="F37" s="16" t="str">
        <f t="shared" si="0"/>
        <v/>
      </c>
      <c r="G37" s="16" t="e">
        <f>VLOOKUP(F37,'data région-dpt'!$A$1:$C$104,2,FALSE)</f>
        <v>#N/A</v>
      </c>
      <c r="H37" s="16" t="e">
        <f>VLOOKUP(F37,'data région-dpt'!$A$1:$C$104,3,FALSE)</f>
        <v>#N/A</v>
      </c>
      <c r="I37" s="17"/>
      <c r="K37" s="17"/>
      <c r="M37" s="17"/>
      <c r="P37" s="18">
        <f>300*Tableau1[[#This Row],[Nb animations proposées (/demi-journée)]]</f>
        <v>0</v>
      </c>
      <c r="Q37" s="20" t="e">
        <f>Tableau1[[#This Row],[Nb enfants bénéficiaires]]/Tableau1[[#This Row],[Nb animations proposées (/demi-journée)]]</f>
        <v>#DIV/0!</v>
      </c>
    </row>
    <row r="38" spans="1:17" x14ac:dyDescent="0.45">
      <c r="A38" s="13">
        <v>37</v>
      </c>
      <c r="C38" s="17"/>
      <c r="F38" s="16" t="str">
        <f t="shared" si="0"/>
        <v/>
      </c>
      <c r="G38" s="16" t="e">
        <f>VLOOKUP(F38,'data région-dpt'!$A$1:$C$104,2,FALSE)</f>
        <v>#N/A</v>
      </c>
      <c r="H38" s="16" t="e">
        <f>VLOOKUP(F38,'data région-dpt'!$A$1:$C$104,3,FALSE)</f>
        <v>#N/A</v>
      </c>
      <c r="I38" s="17"/>
      <c r="K38" s="17"/>
      <c r="M38" s="17"/>
      <c r="P38" s="18">
        <f>300*Tableau1[[#This Row],[Nb animations proposées (/demi-journée)]]</f>
        <v>0</v>
      </c>
      <c r="Q38" s="20" t="e">
        <f>Tableau1[[#This Row],[Nb enfants bénéficiaires]]/Tableau1[[#This Row],[Nb animations proposées (/demi-journée)]]</f>
        <v>#DIV/0!</v>
      </c>
    </row>
    <row r="39" spans="1:17" x14ac:dyDescent="0.45">
      <c r="A39" s="13">
        <v>38</v>
      </c>
      <c r="C39" s="17"/>
      <c r="F39" s="16" t="str">
        <f t="shared" si="0"/>
        <v/>
      </c>
      <c r="G39" s="16" t="e">
        <f>VLOOKUP(F39,'data région-dpt'!$A$1:$C$104,2,FALSE)</f>
        <v>#N/A</v>
      </c>
      <c r="H39" s="16" t="e">
        <f>VLOOKUP(F39,'data région-dpt'!$A$1:$C$104,3,FALSE)</f>
        <v>#N/A</v>
      </c>
      <c r="I39" s="17"/>
      <c r="K39" s="17"/>
      <c r="M39" s="17"/>
      <c r="P39" s="18">
        <f>300*Tableau1[[#This Row],[Nb animations proposées (/demi-journée)]]</f>
        <v>0</v>
      </c>
      <c r="Q39" s="20" t="e">
        <f>Tableau1[[#This Row],[Nb enfants bénéficiaires]]/Tableau1[[#This Row],[Nb animations proposées (/demi-journée)]]</f>
        <v>#DIV/0!</v>
      </c>
    </row>
    <row r="40" spans="1:17" x14ac:dyDescent="0.45">
      <c r="A40" s="21">
        <f>SUBTOTAL(3,Tableau1[N° action])</f>
        <v>38</v>
      </c>
      <c r="B40" s="21">
        <f>SUBTOTAL(3,Tableau1[Nom structure porteuse du projet])</f>
        <v>0</v>
      </c>
      <c r="C40" s="21">
        <f>SUBTOTAL(3,Tableau1[Typologie structure])</f>
        <v>0</v>
      </c>
      <c r="D40" s="21">
        <f>SUBTOTAL(3,Tableau1[SIRET])</f>
        <v>0</v>
      </c>
      <c r="E40" s="21"/>
      <c r="F40" s="21"/>
      <c r="G40" s="21"/>
      <c r="H40" s="21"/>
      <c r="I40" s="21">
        <f>SUBTOTAL(3,Tableau1[Thématique 1])</f>
        <v>0</v>
      </c>
      <c r="J40" s="21"/>
      <c r="K40" s="21">
        <f>SUBTOTAL(3,Tableau1[Typologie territoires])</f>
        <v>0</v>
      </c>
      <c r="L40" s="21">
        <f>SUBTOTAL(3,Tableau1[Territoires impliqués (précisions)])</f>
        <v>0</v>
      </c>
      <c r="M40" s="21">
        <f>SUBTOTAL(3,Tableau1[Dates ciblées])</f>
        <v>0</v>
      </c>
      <c r="N40" s="21">
        <f>SUBTOTAL(9,Tableau1[Nb animations proposées (/demi-journée)])</f>
        <v>0</v>
      </c>
      <c r="O40" s="21">
        <f>SUBTOTAL(9,Tableau1[Nb enfants bénéficiaires])</f>
        <v>0</v>
      </c>
      <c r="P40" s="22">
        <f>SUBTOTAL(9,Tableau1[forfait demandé])</f>
        <v>0</v>
      </c>
      <c r="Q40" s="23" t="e">
        <f>SUBTOTAL(1,Tableau1[Moyenne enfants / demi-journée])</f>
        <v>#DIV/0!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data!$A$2:$A$5</xm:f>
          </x14:formula1>
          <xm:sqref>K2:K39</xm:sqref>
        </x14:dataValidation>
        <x14:dataValidation type="list" allowBlank="1" showInputMessage="1" showErrorMessage="1">
          <x14:formula1>
            <xm:f>data!$E$2:$E$4</xm:f>
          </x14:formula1>
          <xm:sqref>C2:C39</xm:sqref>
        </x14:dataValidation>
        <x14:dataValidation type="list" allowBlank="1" showInputMessage="1" showErrorMessage="1">
          <x14:formula1>
            <xm:f>data!$C$2:$C$8</xm:f>
          </x14:formula1>
          <xm:sqref>I2:I39</xm:sqref>
        </x14:dataValidation>
        <x14:dataValidation type="list" allowBlank="1" showInputMessage="1" showErrorMessage="1">
          <x14:formula1>
            <xm:f>data!$G$2:$G$4</xm:f>
          </x14:formula1>
          <xm:sqref>M2:M39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région-dpt</vt:lpstr>
      <vt:lpstr>data</vt:lpstr>
      <vt:lpstr>Recensement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LAMOTTE, Virginie (AGENCE DU SPORT)</dc:creator>
  <cp:lastModifiedBy>LAMOTTE, Virginie (AGENCE DU SPORT)</cp:lastModifiedBy>
  <dcterms:created xsi:type="dcterms:W3CDTF">2024-02-12T11:09:34Z</dcterms:created>
  <dcterms:modified xsi:type="dcterms:W3CDTF">2024-02-19T18:02:20Z</dcterms:modified>
</cp:coreProperties>
</file>